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865" activeTab="4"/>
  </bookViews>
  <sheets>
    <sheet name="источники2026" sheetId="26" r:id="rId1"/>
    <sheet name="доходы2026" sheetId="21" r:id="rId2"/>
    <sheet name="ведомственная2026" sheetId="20" r:id="rId3"/>
    <sheet name="функциональн. 2026" sheetId="24" r:id="rId4"/>
    <sheet name="МЦП По ЦСР 2026" sheetId="29" r:id="rId5"/>
  </sheets>
  <externalReferences>
    <externalReference r:id="rId6"/>
  </externalReferences>
  <definedNames>
    <definedName name="_xlnm.Print_Area" localSheetId="2">ведомственная2026!$A$1:$G$188</definedName>
    <definedName name="_xlnm.Print_Area" localSheetId="4">'МЦП По ЦСР 2026'!$A$1:$D$144</definedName>
    <definedName name="_xlnm.Print_Area" localSheetId="3">'функциональн. 2026'!$A$1:$D$54</definedName>
  </definedNames>
  <calcPr calcId="124519"/>
</workbook>
</file>

<file path=xl/calcChain.xml><?xml version="1.0" encoding="utf-8"?>
<calcChain xmlns="http://schemas.openxmlformats.org/spreadsheetml/2006/main">
  <c r="D39" i="29"/>
  <c r="D43"/>
  <c r="D131"/>
  <c r="D134"/>
  <c r="D137"/>
  <c r="D42" i="24" l="1"/>
  <c r="D50"/>
  <c r="G167" i="20"/>
  <c r="C65" i="21"/>
  <c r="D46" i="24"/>
  <c r="G138" i="20"/>
  <c r="D39" i="24"/>
  <c r="D30"/>
  <c r="D29"/>
  <c r="G178" i="20" l="1"/>
  <c r="G177" s="1"/>
  <c r="G176" s="1"/>
  <c r="G175" s="1"/>
  <c r="G137"/>
  <c r="G88"/>
  <c r="G38"/>
  <c r="G32"/>
  <c r="D26" i="26" l="1"/>
  <c r="D25" s="1"/>
  <c r="G168" i="20"/>
  <c r="G169"/>
  <c r="G170"/>
  <c r="G171"/>
  <c r="G172"/>
  <c r="G173"/>
  <c r="G159"/>
  <c r="G158" s="1"/>
  <c r="G166"/>
  <c r="G164"/>
  <c r="G163" s="1"/>
  <c r="G146"/>
  <c r="G145" s="1"/>
  <c r="G144" s="1"/>
  <c r="G142"/>
  <c r="G141" s="1"/>
  <c r="G140" s="1"/>
  <c r="G120"/>
  <c r="G118" s="1"/>
  <c r="G116"/>
  <c r="G99"/>
  <c r="G101"/>
  <c r="G75"/>
  <c r="G79"/>
  <c r="G81"/>
  <c r="G84"/>
  <c r="G86"/>
  <c r="D40" i="24"/>
  <c r="D43"/>
  <c r="D104" i="29"/>
  <c r="D106"/>
  <c r="G61" i="20"/>
  <c r="G60" s="1"/>
  <c r="G52"/>
  <c r="G58"/>
  <c r="G57" s="1"/>
  <c r="G50"/>
  <c r="G49" s="1"/>
  <c r="G48" s="1"/>
  <c r="D103" i="29" l="1"/>
  <c r="D102" s="1"/>
  <c r="G162" i="20"/>
  <c r="G161" s="1"/>
  <c r="G115"/>
  <c r="G114" s="1"/>
  <c r="G98"/>
  <c r="G97" s="1"/>
  <c r="G78"/>
  <c r="G77" s="1"/>
  <c r="G56"/>
  <c r="G47" s="1"/>
  <c r="G46" s="1"/>
  <c r="C64" i="21" l="1"/>
  <c r="C63" s="1"/>
  <c r="D113" i="29" l="1"/>
  <c r="D122"/>
  <c r="D121" s="1"/>
  <c r="D132"/>
  <c r="D74"/>
  <c r="D73" s="1"/>
  <c r="D72" s="1"/>
  <c r="D28" i="24"/>
  <c r="D38"/>
  <c r="G94" i="20"/>
  <c r="G93" s="1"/>
  <c r="G92" s="1"/>
  <c r="G91" s="1"/>
  <c r="G67"/>
  <c r="G44"/>
  <c r="G43" s="1"/>
  <c r="G42" s="1"/>
  <c r="C69" i="21" l="1"/>
  <c r="C67"/>
  <c r="C61"/>
  <c r="C58" s="1"/>
  <c r="C59"/>
  <c r="C54"/>
  <c r="C53" s="1"/>
  <c r="C51"/>
  <c r="C50" s="1"/>
  <c r="C49" s="1"/>
  <c r="C47"/>
  <c r="C45"/>
  <c r="C42"/>
  <c r="C39"/>
  <c r="C38" s="1"/>
  <c r="C36"/>
  <c r="C34"/>
  <c r="C32"/>
  <c r="C25"/>
  <c r="C24" s="1"/>
  <c r="C57" l="1"/>
  <c r="C31"/>
  <c r="C30" s="1"/>
  <c r="C44"/>
  <c r="C41" s="1"/>
  <c r="C66"/>
  <c r="C23" l="1"/>
  <c r="C56"/>
  <c r="C71" l="1"/>
  <c r="D115" i="29"/>
  <c r="D108" s="1"/>
  <c r="D36" i="24" l="1"/>
  <c r="G36" i="20"/>
  <c r="G123" l="1"/>
  <c r="G40" l="1"/>
  <c r="G35" s="1"/>
  <c r="D98" i="29"/>
  <c r="G122" i="20"/>
  <c r="G66" l="1"/>
  <c r="G65" s="1"/>
  <c r="G64" s="1"/>
  <c r="G63" s="1"/>
  <c r="D29" i="26" l="1"/>
  <c r="D28" s="1"/>
  <c r="D24" s="1"/>
  <c r="D48" i="24" l="1"/>
  <c r="D27" s="1"/>
  <c r="G152" i="20" l="1"/>
  <c r="G151" s="1"/>
  <c r="G131"/>
  <c r="G130" s="1"/>
  <c r="G112"/>
  <c r="G110" s="1"/>
  <c r="G109" s="1"/>
  <c r="G111"/>
  <c r="G74"/>
  <c r="F133" i="29"/>
  <c r="F132" s="1"/>
  <c r="F131" s="1"/>
  <c r="E133"/>
  <c r="E132" s="1"/>
  <c r="E131" s="1"/>
  <c r="D129"/>
  <c r="D128" s="1"/>
  <c r="F125"/>
  <c r="E125"/>
  <c r="F124"/>
  <c r="E124"/>
  <c r="F123"/>
  <c r="E123"/>
  <c r="F120"/>
  <c r="F119" s="1"/>
  <c r="F118" s="1"/>
  <c r="E120"/>
  <c r="E119" s="1"/>
  <c r="E118" s="1"/>
  <c r="D119"/>
  <c r="D118" s="1"/>
  <c r="D117" s="1"/>
  <c r="F97"/>
  <c r="F96" s="1"/>
  <c r="F95" s="1"/>
  <c r="F94" s="1"/>
  <c r="E97"/>
  <c r="E96" s="1"/>
  <c r="E95" s="1"/>
  <c r="E94" s="1"/>
  <c r="D96"/>
  <c r="D95" s="1"/>
  <c r="D94" s="1"/>
  <c r="F93"/>
  <c r="F92" s="1"/>
  <c r="F91" s="1"/>
  <c r="F90" s="1"/>
  <c r="E93"/>
  <c r="E92" s="1"/>
  <c r="E91" s="1"/>
  <c r="E90" s="1"/>
  <c r="D92"/>
  <c r="D91" s="1"/>
  <c r="D90" s="1"/>
  <c r="F89"/>
  <c r="F88" s="1"/>
  <c r="F87" s="1"/>
  <c r="F86" s="1"/>
  <c r="E89"/>
  <c r="E88" s="1"/>
  <c r="E87" s="1"/>
  <c r="E86" s="1"/>
  <c r="D88"/>
  <c r="D87" s="1"/>
  <c r="D86" s="1"/>
  <c r="F85"/>
  <c r="F84" s="1"/>
  <c r="E85"/>
  <c r="E84" s="1"/>
  <c r="F83"/>
  <c r="E83"/>
  <c r="D83"/>
  <c r="F82"/>
  <c r="F81" s="1"/>
  <c r="E82"/>
  <c r="E81" s="1"/>
  <c r="F80"/>
  <c r="F79" s="1"/>
  <c r="E80"/>
  <c r="E79" s="1"/>
  <c r="D79"/>
  <c r="F71"/>
  <c r="F70" s="1"/>
  <c r="E71"/>
  <c r="E70" s="1"/>
  <c r="D70"/>
  <c r="F68"/>
  <c r="D66"/>
  <c r="F69"/>
  <c r="E69"/>
  <c r="E68"/>
  <c r="D68"/>
  <c r="F64"/>
  <c r="E64"/>
  <c r="F63"/>
  <c r="E63"/>
  <c r="F62"/>
  <c r="F61" s="1"/>
  <c r="E62"/>
  <c r="E61" s="1"/>
  <c r="D62"/>
  <c r="D61" s="1"/>
  <c r="F60"/>
  <c r="F59" s="1"/>
  <c r="E60"/>
  <c r="E59" s="1"/>
  <c r="D59"/>
  <c r="D58" s="1"/>
  <c r="F56"/>
  <c r="F55" s="1"/>
  <c r="F54" s="1"/>
  <c r="F53" s="1"/>
  <c r="E56"/>
  <c r="E55" s="1"/>
  <c r="E54" s="1"/>
  <c r="E53" s="1"/>
  <c r="D55"/>
  <c r="D54" s="1"/>
  <c r="D53" s="1"/>
  <c r="F52"/>
  <c r="F51" s="1"/>
  <c r="F50" s="1"/>
  <c r="F49" s="1"/>
  <c r="E52"/>
  <c r="E51" s="1"/>
  <c r="E50" s="1"/>
  <c r="E49" s="1"/>
  <c r="D51"/>
  <c r="D50" s="1"/>
  <c r="D49" s="1"/>
  <c r="F48"/>
  <c r="F47" s="1"/>
  <c r="F46" s="1"/>
  <c r="E48"/>
  <c r="E47" s="1"/>
  <c r="E46" s="1"/>
  <c r="D47"/>
  <c r="D46" s="1"/>
  <c r="D45" s="1"/>
  <c r="F35"/>
  <c r="F34" s="1"/>
  <c r="F33" s="1"/>
  <c r="F32" s="1"/>
  <c r="E35"/>
  <c r="E34" s="1"/>
  <c r="E33" s="1"/>
  <c r="E32" s="1"/>
  <c r="D34"/>
  <c r="F31"/>
  <c r="F30" s="1"/>
  <c r="F29" s="1"/>
  <c r="F28" s="1"/>
  <c r="E31"/>
  <c r="E30" s="1"/>
  <c r="E29" s="1"/>
  <c r="E28" s="1"/>
  <c r="D30"/>
  <c r="D29" s="1"/>
  <c r="D31" i="26"/>
  <c r="G31" i="20"/>
  <c r="G30" s="1"/>
  <c r="G29" s="1"/>
  <c r="G28" s="1"/>
  <c r="G73"/>
  <c r="G72" s="1"/>
  <c r="G105"/>
  <c r="G104" s="1"/>
  <c r="G103" s="1"/>
  <c r="G136"/>
  <c r="G135" s="1"/>
  <c r="G129"/>
  <c r="G128" s="1"/>
  <c r="G157"/>
  <c r="G156" s="1"/>
  <c r="G155" s="1"/>
  <c r="D34" i="24"/>
  <c r="D45"/>
  <c r="D51"/>
  <c r="G96" i="20" l="1"/>
  <c r="G90" s="1"/>
  <c r="D33" i="29"/>
  <c r="D32" s="1"/>
  <c r="D78"/>
  <c r="D77" s="1"/>
  <c r="D76" s="1"/>
  <c r="D65"/>
  <c r="D64" s="1"/>
  <c r="G134" i="20"/>
  <c r="D28" i="29"/>
  <c r="F27"/>
  <c r="F78"/>
  <c r="F77" s="1"/>
  <c r="F76" s="1"/>
  <c r="F122"/>
  <c r="F121" s="1"/>
  <c r="F117" s="1"/>
  <c r="G150" i="20"/>
  <c r="G149" s="1"/>
  <c r="G71"/>
  <c r="G70" s="1"/>
  <c r="D57" i="29"/>
  <c r="G34" i="20"/>
  <c r="G33" s="1"/>
  <c r="F65" i="29"/>
  <c r="E65"/>
  <c r="E58"/>
  <c r="E57" s="1"/>
  <c r="F58"/>
  <c r="F57" s="1"/>
  <c r="E122"/>
  <c r="E121" s="1"/>
  <c r="E117" s="1"/>
  <c r="E27"/>
  <c r="E78"/>
  <c r="E77" s="1"/>
  <c r="E76" s="1"/>
  <c r="G27" i="20" l="1"/>
  <c r="F26" i="29"/>
  <c r="F139" s="1"/>
  <c r="F140" s="1"/>
  <c r="G133" i="20"/>
  <c r="G127" s="1"/>
  <c r="E26" i="29"/>
  <c r="E139" s="1"/>
  <c r="E140" s="1"/>
  <c r="G148" i="20"/>
  <c r="G108"/>
  <c r="G107" s="1"/>
  <c r="G126" l="1"/>
  <c r="G26" s="1"/>
  <c r="D27" i="29"/>
  <c r="D26" l="1"/>
  <c r="D139" s="1"/>
</calcChain>
</file>

<file path=xl/sharedStrings.xml><?xml version="1.0" encoding="utf-8"?>
<sst xmlns="http://schemas.openxmlformats.org/spreadsheetml/2006/main" count="1329" uniqueCount="467">
  <si>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</si>
  <si>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</si>
  <si>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</si>
  <si>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</si>
  <si>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</si>
  <si>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</si>
  <si>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</si>
  <si>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</si>
  <si>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</si>
  <si>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</si>
  <si>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</si>
  <si>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</si>
  <si>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</si>
  <si>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</si>
  <si>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</si>
  <si>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</si>
  <si>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</si>
  <si>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</si>
  <si>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</si>
  <si>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</si>
  <si>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</si>
  <si>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</si>
  <si>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</si>
  <si>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</si>
  <si>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</si>
  <si>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</si>
  <si>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</si>
  <si>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</si>
  <si>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</si>
  <si>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</si>
  <si>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</si>
  <si>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</si>
  <si>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</si>
  <si>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</si>
  <si>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</si>
  <si>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</si>
  <si>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</si>
  <si>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</si>
  <si>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000  2  02  00000  00  0000  000</t>
  </si>
  <si>
    <t>11</t>
  </si>
  <si>
    <t>12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</si>
  <si>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</si>
  <si>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</si>
  <si>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</si>
  <si>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</si>
  <si>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>Пенсионное обеспечение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</si>
  <si>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</si>
  <si>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</si>
  <si>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</si>
  <si>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</si>
  <si>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</si>
  <si>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</si>
  <si>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</si>
  <si>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</si>
  <si>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</si>
  <si>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</si>
  <si>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</si>
  <si>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</si>
  <si>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</si>
  <si>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</si>
  <si>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</si>
  <si>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</si>
  <si>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</si>
  <si>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</si>
  <si>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</si>
  <si>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</si>
  <si>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</si>
  <si>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</si>
  <si>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</si>
  <si>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</si>
  <si>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</si>
  <si>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</si>
  <si>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 xml:space="preserve">Доплаты к пенсиям муниципальныхных служащих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</si>
  <si>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</si>
  <si>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</si>
  <si>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</si>
  <si>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</si>
  <si>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</si>
  <si>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</si>
  <si>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</si>
  <si>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</si>
  <si>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</si>
  <si>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</si>
  <si>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</si>
  <si>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</si>
  <si>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</si>
  <si>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</si>
  <si>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</si>
  <si>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</si>
  <si>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</si>
  <si>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</si>
  <si>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</si>
  <si>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</si>
  <si>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</si>
  <si>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</si>
  <si>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</si>
  <si>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</si>
  <si>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</si>
  <si>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</si>
  <si>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</si>
  <si>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</si>
  <si>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</si>
  <si>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</si>
  <si>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</si>
  <si>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07</t>
  </si>
  <si>
    <t>Обеспечение проведения выборов и референдумов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</si>
  <si>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</si>
  <si>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</si>
  <si>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</si>
  <si>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</si>
  <si>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</si>
  <si>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</si>
  <si>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</si>
  <si>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</si>
  <si>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</si>
  <si>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</si>
  <si>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</si>
  <si>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</si>
  <si>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</si>
  <si>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</si>
  <si>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</si>
  <si>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</si>
  <si>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</si>
  <si>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</si>
  <si>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</si>
  <si>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</si>
  <si>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</si>
  <si>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</si>
  <si>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</si>
  <si>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</si>
  <si>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</si>
  <si>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</si>
  <si>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</si>
  <si>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</si>
  <si>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</si>
  <si>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</si>
  <si>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</si>
  <si>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</si>
  <si>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</si>
  <si>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</si>
  <si>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</si>
  <si>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</si>
  <si>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</si>
  <si>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</si>
  <si>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</si>
  <si>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</si>
  <si>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</si>
  <si>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</si>
  <si>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</si>
  <si>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</si>
  <si>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</si>
  <si>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</si>
  <si>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</si>
  <si>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</si>
  <si>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</si>
  <si>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</si>
  <si>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</si>
  <si>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</si>
  <si>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</si>
  <si>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</si>
  <si>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</si>
  <si>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</si>
  <si>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</si>
  <si>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</si>
  <si>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</si>
  <si>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</si>
  <si>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</si>
  <si>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</si>
  <si>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</si>
  <si>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</si>
  <si>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</si>
  <si>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</si>
  <si>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</si>
  <si>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</si>
  <si>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</si>
  <si>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</si>
  <si>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</si>
  <si>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</si>
  <si>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</si>
  <si>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</si>
  <si>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</si>
  <si>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</si>
  <si>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</si>
  <si>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</si>
  <si>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</si>
  <si>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</si>
  <si>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</si>
  <si>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</si>
  <si>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</si>
  <si>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</si>
  <si>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</si>
  <si>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</si>
  <si>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</si>
  <si>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</si>
  <si>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</si>
  <si>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</si>
  <si>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</si>
  <si>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</si>
  <si>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</si>
  <si>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</si>
  <si>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</si>
  <si>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</si>
  <si>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</si>
  <si>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</si>
  <si>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</si>
  <si>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</si>
  <si>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</si>
  <si>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</si>
  <si>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</si>
  <si>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</si>
  <si>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</si>
  <si>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</si>
  <si>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</si>
  <si>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</si>
  <si>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</si>
  <si>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</si>
  <si>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</si>
  <si>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</si>
  <si>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</si>
  <si>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</si>
  <si>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</si>
  <si>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</si>
  <si>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</si>
  <si>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</si>
  <si>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</si>
  <si>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</si>
  <si>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</si>
  <si>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</si>
  <si>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</si>
  <si>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</si>
  <si>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</si>
  <si>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</si>
  <si>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</si>
  <si>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</si>
  <si>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</si>
  <si>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</si>
  <si>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</si>
  <si>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</si>
  <si>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</si>
  <si>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</si>
  <si>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</si>
  <si>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</si>
  <si>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</si>
  <si>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</si>
  <si>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</si>
  <si>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</si>
  <si>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</si>
  <si>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</si>
  <si>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000 1 03 02230 01 0000 110</t>
  </si>
  <si>
    <t>000 1 03 02240 01 0000 110</t>
  </si>
  <si>
    <t>000 1 03 02250 01 0000 110</t>
  </si>
  <si>
    <t>000 1 01 02020 01 0000 110</t>
  </si>
  <si>
    <t xml:space="preserve">НАЛОГИ НА ТОВАРЫ (РАБОТЫ,УСЛУГИ), РЕАЛИЗУЕМЫЕ НА ТЕРРИТОРИИ РОССИЙСКОЙ ФЕДЕРАЦИИ 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</si>
  <si>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</si>
  <si>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</si>
  <si>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</si>
  <si>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</si>
  <si>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</si>
  <si>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</si>
  <si>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</si>
  <si>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</si>
  <si>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</si>
  <si>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</si>
  <si>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</si>
  <si>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</si>
  <si>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</si>
  <si>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</si>
  <si>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>ДОХОДЫ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</si>
  <si>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</si>
  <si>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</si>
  <si>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</si>
  <si>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</si>
  <si>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</si>
  <si>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</si>
  <si>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>Всего доходов</t>
  </si>
  <si>
    <t>7020000000</t>
  </si>
  <si>
    <t>7060000000</t>
  </si>
  <si>
    <t>000  2 02 35118 00 0000 150</t>
  </si>
  <si>
    <t>000  2 02 35118 10 0000 150</t>
  </si>
  <si>
    <t>000  2  02  10000  00  0000  150</t>
  </si>
  <si>
    <t>3600000000</t>
  </si>
  <si>
    <t>3600100000</t>
  </si>
  <si>
    <t>Обеспечение энергоэффективности и энергосбережения на объектах муниципальной собственности</t>
  </si>
  <si>
    <t>Мероприятия, направленные на энергосбережение и повышение энергетической эффективности</t>
  </si>
  <si>
    <t>3600122050</t>
  </si>
  <si>
    <t>36000 00000</t>
  </si>
  <si>
    <t>36001 00000</t>
  </si>
  <si>
    <t>36001 22050</t>
  </si>
  <si>
    <t>000  2 02 30000 00 0000 150</t>
  </si>
  <si>
    <t>000  1 16 02020 02 0000 140</t>
  </si>
  <si>
    <t>000 2 02 30024 00 0000 150</t>
  </si>
  <si>
    <t>000 2 02 30024 10 0000 150</t>
  </si>
  <si>
    <t>7050070230</t>
  </si>
  <si>
    <t>Прочая закупка товаров, работ и услуг</t>
  </si>
  <si>
    <t>70500 70230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</si>
  <si>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</si>
  <si>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</si>
  <si>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</si>
  <si>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</si>
  <si>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«Пожарная безопасность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</si>
  <si>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</si>
  <si>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</si>
  <si>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Муниципальная программа "Энергосбережение и энергоэффективность  на  территории Московского сельсовета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</si>
  <si>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</si>
  <si>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</si>
  <si>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</si>
  <si>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</si>
  <si>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Подпрограмма "Развитие физической культуры и спорта  в Московском сельсовете »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</si>
  <si>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</si>
  <si>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</si>
  <si>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</si>
  <si>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Защита населения и территории от чрезвычайных ситуаций природного и техногенного характера, пожарная безопасность</t>
  </si>
  <si>
    <t>000  2  02  16001  10  0000  150</t>
  </si>
  <si>
    <t>Осуществление отдельных  государственных полномочий в сфере социальной поддержки рабртников  муниципальных организаций культуры, работающих и проживающих в сельских населенных пунктах, поселках городского типа</t>
  </si>
  <si>
    <t>Защита населения  и территории от чрезвычайных ситуаций природного и техногенного характера, пожарная безопасность</t>
  </si>
  <si>
    <t>Расходы на выплаты персоналу государственных (муниципальных)органов</t>
  </si>
  <si>
    <t>Осуществление государственного полномочия  по определению перечня должностных лиц,  уполномоченных составлять протокола об административных правонарушениях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</si>
  <si>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</si>
  <si>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>Приложение 5</t>
  </si>
  <si>
    <t>сумма на 2026  год</t>
  </si>
  <si>
    <t xml:space="preserve">Сумма  на 2026 год                  </t>
  </si>
  <si>
    <t>Сумма                           на 2026 год</t>
  </si>
  <si>
    <t>Муниципальная программа "Социальная поддержка граждан на территории Московского сельсовета"</t>
  </si>
  <si>
    <t>3800000000</t>
  </si>
  <si>
    <t>Социальные выплаты гражданам в соответствии с действующим законодательством</t>
  </si>
  <si>
    <t>3800100000</t>
  </si>
  <si>
    <t>3800114910</t>
  </si>
  <si>
    <t>Развитие мер социальной поддержки отдельных категорий граждан</t>
  </si>
  <si>
    <t>3800200000</t>
  </si>
  <si>
    <t>Оказание материальной помощи гражданам, оказавшимся в 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</si>
  <si>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</si>
  <si>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</si>
  <si>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</si>
  <si>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</si>
  <si>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Доплаты к пенсиям муниципальных служащих</t>
  </si>
  <si>
    <t>Оказание материальной помощи, гражданам оказавшимся в трудной жизненной ситуации</t>
  </si>
  <si>
    <t>000  2  02  15009  00  0000  150</t>
  </si>
  <si>
    <t>000  2  02  15009  10  0000  150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</si>
  <si>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</si>
  <si>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Субвенции местным бюджетам на выполнение передаваемых полномочий субъектов Российской Федерации</t>
  </si>
  <si>
    <t>000  2  02  16001  00  0000  150</t>
  </si>
  <si>
    <t>Осуществление государственного полномочия  по определению перечня должностных лиц, уполномоченных составлять протоколы об административных правонарушениях</t>
  </si>
  <si>
    <t>на 2026 год и плановый период 2027 и 2028 годов»</t>
  </si>
  <si>
    <t>на 2026 год и плановый период 2027 и  2028 годов»</t>
  </si>
  <si>
    <t>2026г.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</si>
  <si>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</si>
  <si>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</si>
  <si>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</si>
  <si>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000 1 01 02210 01 0000 110</t>
  </si>
  <si>
    <t>Налог на доходы физических лиц в части суммы налога, относящейся к налоговой базе,  указанной в пункте 6.2 статьи 210 Налогового кодекса Российской Федерации, не превышающей 5 миллионов рублей</t>
  </si>
  <si>
    <t>000 1 03 00000 00 0000 000</t>
  </si>
  <si>
    <t>000 1 03 02000 01 0000 110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</si>
  <si>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</si>
  <si>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</si>
  <si>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</si>
  <si>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</si>
  <si>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</si>
  <si>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</si>
  <si>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000  1  13   00000  00  0000 000</t>
  </si>
  <si>
    <t>ДОХОДЫ ОТ ОКАЗАНИЯ ПЛАТНЫХ УСЛУГ И КОМПЕНСАЦИИ ЗАТРАТ ГОСУДАРСТВА</t>
  </si>
  <si>
    <t xml:space="preserve">000  1 16 02000 02 0000 140 </t>
  </si>
  <si>
    <t>Административные штравы,установленные законами субъектов Российской Федерации об  административных правонарушениях</t>
  </si>
  <si>
    <t>Административные штравы,установленные законами субъектов Российской Федерации об  административных правонарушениях,за нарушение муниципальных правовых актов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</si>
  <si>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</si>
  <si>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</si>
  <si>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частичную компенсацию дополнительных расходов на повышение оплаты труда работников бюджетной сферы и иные цели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</si>
  <si>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</si>
  <si>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</si>
  <si>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</si>
  <si>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</si>
  <si>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</si>
  <si>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</si>
  <si>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Дорожное хозяйство (дорожные фонды)</t>
  </si>
  <si>
    <t>09</t>
  </si>
  <si>
    <t>Муниципальная программа "Совершенствование и развитие автомобильных дорог в Московском сельсовете"</t>
  </si>
  <si>
    <t>3300000000</t>
  </si>
  <si>
    <t>Обеспечение сохранности и модернизации существующих автомобильных дорог местного значения</t>
  </si>
  <si>
    <t>3300100000</t>
  </si>
  <si>
    <t>Мероприятия по содержанию, капитальному ремонту и строительству дорог местного значения</t>
  </si>
  <si>
    <t>3300122550</t>
  </si>
  <si>
    <t>33000 00000</t>
  </si>
  <si>
    <t>33001 00000</t>
  </si>
  <si>
    <t>33001 22550</t>
  </si>
  <si>
    <t>сельского поселения Московского сельсовета</t>
  </si>
  <si>
    <t xml:space="preserve">Усть-Абаканского муниципального района Республики Хакасия </t>
  </si>
  <si>
    <t>Усть-Абаканского муниципального района Республики Хакасия</t>
  </si>
  <si>
    <t xml:space="preserve">сельского поселения Московского сельсовета Усть-Абаканского муниципального района </t>
  </si>
  <si>
    <t xml:space="preserve">сельского поселения Московского сельсовета 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</si>
  <si>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</si>
  <si>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</si>
  <si>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</si>
  <si>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</si>
  <si>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</si>
  <si>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</si>
  <si>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Поддержка подразделений добровольной пожарной охраны</t>
  </si>
  <si>
    <t>3020171250</t>
  </si>
  <si>
    <t>Иные выплаты государственных (муниципальных) органов привлекаемым лицам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</si>
  <si>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</si>
  <si>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</si>
  <si>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</t>
  </si>
  <si>
    <t>3020171260</t>
  </si>
  <si>
    <t>Обеспечение первичных мер пожарной безопасности (софинансирование)</t>
  </si>
  <si>
    <t>30201S1260</t>
  </si>
  <si>
    <t>Муниципальная программа "Сохранение и развитие малых сел на территории Московского сельсовета"</t>
  </si>
  <si>
    <t>3700000000</t>
  </si>
  <si>
    <t>Улучшение качества жизни малых сел</t>
  </si>
  <si>
    <t>3700100000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</si>
  <si>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</si>
  <si>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3700171280</t>
  </si>
  <si>
    <t>810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</si>
  <si>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</si>
  <si>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37001S1280</t>
  </si>
  <si>
    <t>30201 71250</t>
  </si>
  <si>
    <t>Иные выплаты  государственных (муниципальных) органов привлекаемым лицам</t>
  </si>
  <si>
    <t>30201 S1250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</si>
  <si>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</si>
  <si>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</si>
  <si>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</si>
  <si>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37001 71280</t>
  </si>
  <si>
    <t>37001 S1280</t>
  </si>
  <si>
    <t xml:space="preserve">Другие вопросы в области национальной экономики    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</si>
  <si>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района"  </t>
  </si>
  <si>
    <t>Подпрограмма «Противодействие коррупции в Московском сельсовете Усть-Абаканского района»</t>
  </si>
  <si>
    <t xml:space="preserve">«О  бюджете сельского поселения  Московского сельсовета </t>
  </si>
  <si>
    <t xml:space="preserve">от " 22 "декабря  2025 г. № 126  </t>
  </si>
  <si>
    <t xml:space="preserve">от "22" декабря 2025 г. № 126  </t>
  </si>
  <si>
    <t xml:space="preserve"> Республики Хакасия «О  бюджете сельского поселения Московского  </t>
  </si>
  <si>
    <t xml:space="preserve">сельсовета Усть-Абаканского муниципального района Республики Хакасия </t>
  </si>
  <si>
    <t xml:space="preserve">к решению  Совета депутатов </t>
  </si>
  <si>
    <t xml:space="preserve">к  решению Совета депутатов </t>
  </si>
  <si>
    <t xml:space="preserve">к  решению  Совета депутатов </t>
  </si>
  <si>
    <t>к решению Совета депутатов</t>
  </si>
  <si>
    <t xml:space="preserve">«О  бюджете   сельского поселения Московского сельсовета </t>
  </si>
  <si>
    <t xml:space="preserve">от "22" декабря 2025 г. № 126 </t>
  </si>
  <si>
    <t>Администрация сельского поселения Московского сельсовета Усть-Абаканского муниципального района Республики Хакасия</t>
  </si>
  <si>
    <t>Ведомственная  структура расходов бюджета сельского поселения Московского сельсовета</t>
  </si>
  <si>
    <t xml:space="preserve">от "22" декабря  2025 г. № 126     </t>
  </si>
  <si>
    <t>классификации расходов бюджета сельского поселения Московского сельсовета</t>
  </si>
  <si>
    <t xml:space="preserve">    Усть-Абаканского муниципального района Республики Хакасия  на 2026 год</t>
  </si>
  <si>
    <t xml:space="preserve">от  "22"  декабря 2025 г.   № 126       </t>
  </si>
  <si>
    <t>Источники финансирования дефицита бюджета сельского поселения Московского сельсовета Усть-Абаканского муниципального района Республики Хакасия на 2026 год</t>
  </si>
  <si>
    <t xml:space="preserve"> бюджета сельского поселения Московского сельсовета Усть-Абаканского муниципального района </t>
  </si>
  <si>
    <t xml:space="preserve"> Республики Хакасия по группам,  подгруппам и статьям кодов классификации доходов на 2026 год</t>
  </si>
  <si>
    <t xml:space="preserve">   Усть-Абаканского муниципального района Республики Хакасия на 2026 год</t>
  </si>
  <si>
    <t>сельского поселения Московского сельсовета  Усть-Абаканского муниципального района</t>
  </si>
  <si>
    <t xml:space="preserve"> Республики Хакасия на 2026 год</t>
  </si>
  <si>
    <t xml:space="preserve">«О внесении изменений в бюджет сельского поселения  Московского сельсовета </t>
  </si>
  <si>
    <t xml:space="preserve"> Республики Хакасия «О внесениии изменений в бюджет сельского поселения Московского  </t>
  </si>
  <si>
    <t xml:space="preserve">«О внесении изменений в бюджет сельского поселения Московского сельсовета </t>
  </si>
  <si>
    <t>Прочие межбюджетные трансферты общего характера</t>
  </si>
  <si>
    <t>14</t>
  </si>
  <si>
    <t>Непрограмные расходы в сфере установленных функций органов муниципальных образований (органов местного самоуправления,  муниципальных учреждений)</t>
  </si>
  <si>
    <t xml:space="preserve"> 
7000000000</t>
  </si>
  <si>
    <t>Межбюджетные трансферты бюджетам муниципальных районов из бюджетов поселений и 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</si>
  <si>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7070090001</t>
  </si>
  <si>
    <t>Иные межбюджетные трансферты</t>
  </si>
  <si>
    <t>540</t>
  </si>
  <si>
    <t>851275,64</t>
  </si>
  <si>
    <t>70700 90001</t>
  </si>
  <si>
    <t xml:space="preserve">Приложение 2 </t>
  </si>
  <si>
    <t>Приложение 3</t>
  </si>
  <si>
    <t>Приложение 4</t>
  </si>
  <si>
    <t xml:space="preserve">к решению Совета депутатов </t>
  </si>
  <si>
    <t xml:space="preserve">от "17"февраля  2026 г. № 132    </t>
  </si>
  <si>
    <t xml:space="preserve">от "17" февраля 2026 г. № 132 </t>
  </si>
  <si>
    <t xml:space="preserve">от "17" февраля  2026 г. № 132  </t>
  </si>
  <si>
    <t xml:space="preserve">от  "17"  февраля 2026 г.   № 132    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</si>
</sst>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55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4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3" fillId="0" borderId="0"/>
    <xf numFmtId="0" fontId="17" fillId="0" borderId="0"/>
    <xf numFmtId="43" fontId="42" fillId="0" borderId="0" applyFont="0" applyFill="0" applyBorder="0" applyAlignment="0" applyProtection="0"/>
  </cellStyleXfs>
  <cellXfs count="35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0" fontId="16" fillId="3" borderId="13" xfId="0" applyFont="1" applyFill="1" applyBorder="1" applyAlignment="1">
      <alignment vertical="top" wrapText="1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3" borderId="11" xfId="0" applyFont="1" applyFill="1" applyBorder="1" applyAlignment="1">
      <alignment vertical="top" wrapText="1"/>
    </xf>
    <xf numFmtId="4" fontId="13" fillId="3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6" fillId="0" borderId="16" xfId="0" applyFont="1" applyBorder="1" applyAlignment="1">
      <alignment vertical="top" wrapText="1"/>
    </xf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vertical="top" wrapText="1"/>
    </xf>
    <xf numFmtId="0" fontId="26" fillId="0" borderId="11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0" borderId="0" xfId="4" applyFont="1"/>
    <xf numFmtId="4" fontId="28" fillId="4" borderId="10" xfId="4" applyNumberFormat="1" applyFont="1" applyFill="1" applyBorder="1" applyAlignment="1">
      <alignment horizontal="center" wrapText="1"/>
    </xf>
    <xf numFmtId="4" fontId="28" fillId="4" borderId="20" xfId="4" applyNumberFormat="1" applyFont="1" applyFill="1" applyBorder="1" applyAlignment="1">
      <alignment horizontal="center" wrapText="1"/>
    </xf>
    <xf numFmtId="4" fontId="28" fillId="0" borderId="12" xfId="4" applyNumberFormat="1" applyFont="1" applyBorder="1" applyAlignment="1">
      <alignment horizontal="center" wrapText="1"/>
    </xf>
    <xf numFmtId="4" fontId="28" fillId="0" borderId="22" xfId="4" applyNumberFormat="1" applyFont="1" applyBorder="1" applyAlignment="1">
      <alignment horizontal="center" wrapText="1"/>
    </xf>
    <xf numFmtId="4" fontId="28" fillId="0" borderId="14" xfId="4" applyNumberFormat="1" applyFont="1" applyBorder="1" applyAlignment="1">
      <alignment horizontal="center" wrapText="1"/>
    </xf>
    <xf numFmtId="4" fontId="28" fillId="0" borderId="21" xfId="4" applyNumberFormat="1" applyFont="1" applyBorder="1" applyAlignment="1">
      <alignment horizontal="center" wrapText="1"/>
    </xf>
    <xf numFmtId="4" fontId="27" fillId="0" borderId="14" xfId="4" applyNumberFormat="1" applyFont="1" applyBorder="1" applyAlignment="1">
      <alignment horizontal="center" wrapText="1"/>
    </xf>
    <xf numFmtId="4" fontId="27" fillId="0" borderId="21" xfId="4" applyNumberFormat="1" applyFont="1" applyBorder="1" applyAlignment="1">
      <alignment horizontal="center" wrapText="1"/>
    </xf>
    <xf numFmtId="0" fontId="27" fillId="0" borderId="0" xfId="4" applyFont="1" applyAlignment="1">
      <alignment horizontal="left"/>
    </xf>
    <xf numFmtId="4" fontId="28" fillId="4" borderId="14" xfId="4" applyNumberFormat="1" applyFont="1" applyFill="1" applyBorder="1" applyAlignment="1">
      <alignment horizontal="center"/>
    </xf>
    <xf numFmtId="4" fontId="28" fillId="4" borderId="21" xfId="4" applyNumberFormat="1" applyFont="1" applyFill="1" applyBorder="1" applyAlignment="1">
      <alignment horizontal="center"/>
    </xf>
    <xf numFmtId="4" fontId="28" fillId="0" borderId="14" xfId="4" applyNumberFormat="1" applyFont="1" applyBorder="1" applyAlignment="1">
      <alignment horizontal="center"/>
    </xf>
    <xf numFmtId="4" fontId="28" fillId="0" borderId="21" xfId="4" applyNumberFormat="1" applyFont="1" applyBorder="1" applyAlignment="1">
      <alignment horizontal="center"/>
    </xf>
    <xf numFmtId="4" fontId="27" fillId="0" borderId="14" xfId="4" applyNumberFormat="1" applyFont="1" applyBorder="1" applyAlignment="1">
      <alignment horizontal="center"/>
    </xf>
    <xf numFmtId="4" fontId="27" fillId="0" borderId="21" xfId="4" applyNumberFormat="1" applyFont="1" applyBorder="1" applyAlignment="1">
      <alignment horizontal="center"/>
    </xf>
    <xf numFmtId="4" fontId="28" fillId="0" borderId="14" xfId="4" applyNumberFormat="1" applyFont="1" applyBorder="1" applyAlignment="1">
      <alignment horizontal="center" vertical="center" wrapText="1"/>
    </xf>
    <xf numFmtId="4" fontId="28" fillId="0" borderId="21" xfId="4" applyNumberFormat="1" applyFont="1" applyBorder="1" applyAlignment="1">
      <alignment horizontal="center" vertical="center" wrapText="1"/>
    </xf>
    <xf numFmtId="0" fontId="32" fillId="0" borderId="0" xfId="4" applyFont="1"/>
    <xf numFmtId="4" fontId="28" fillId="4" borderId="10" xfId="4" applyNumberFormat="1" applyFont="1" applyFill="1" applyBorder="1" applyAlignment="1">
      <alignment horizontal="center"/>
    </xf>
    <xf numFmtId="0" fontId="26" fillId="3" borderId="13" xfId="4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49" fontId="31" fillId="3" borderId="29" xfId="4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4" fillId="0" borderId="0" xfId="4" applyFont="1"/>
    <xf numFmtId="4" fontId="4" fillId="0" borderId="0" xfId="4" applyNumberFormat="1" applyFont="1" applyAlignment="1">
      <alignment horizontal="center"/>
    </xf>
    <xf numFmtId="49" fontId="11" fillId="0" borderId="2" xfId="4" applyNumberFormat="1" applyFont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0" fontId="15" fillId="0" borderId="35" xfId="0" applyFont="1" applyBorder="1" applyAlignment="1">
      <alignment wrapText="1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3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49" fontId="10" fillId="3" borderId="19" xfId="0" applyNumberFormat="1" applyFont="1" applyFill="1" applyBorder="1" applyAlignment="1">
      <alignment horizontal="center" vertical="center" wrapText="1"/>
    </xf>
    <xf numFmtId="2" fontId="10" fillId="3" borderId="6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2" fontId="13" fillId="3" borderId="5" xfId="0" applyNumberFormat="1" applyFont="1" applyFill="1" applyBorder="1" applyAlignment="1">
      <alignment horizontal="center" vertical="center" wrapText="1"/>
    </xf>
    <xf numFmtId="2" fontId="13" fillId="3" borderId="6" xfId="0" applyNumberFormat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9" fontId="15" fillId="3" borderId="9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vertical="center" wrapText="1"/>
    </xf>
    <xf numFmtId="49" fontId="28" fillId="3" borderId="9" xfId="4" applyNumberFormat="1" applyFont="1" applyFill="1" applyBorder="1" applyAlignment="1">
      <alignment horizontal="center"/>
    </xf>
    <xf numFmtId="0" fontId="28" fillId="3" borderId="34" xfId="4" applyFont="1" applyFill="1" applyBorder="1" applyAlignment="1">
      <alignment horizontal="center"/>
    </xf>
    <xf numFmtId="4" fontId="28" fillId="3" borderId="10" xfId="4" applyNumberFormat="1" applyFont="1" applyFill="1" applyBorder="1" applyAlignment="1">
      <alignment horizontal="center"/>
    </xf>
    <xf numFmtId="49" fontId="28" fillId="3" borderId="6" xfId="4" applyNumberFormat="1" applyFont="1" applyFill="1" applyBorder="1" applyAlignment="1">
      <alignment horizontal="center" wrapText="1"/>
    </xf>
    <xf numFmtId="0" fontId="28" fillId="3" borderId="33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vertical="center" wrapText="1"/>
    </xf>
    <xf numFmtId="0" fontId="27" fillId="3" borderId="34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wrapText="1"/>
    </xf>
    <xf numFmtId="0" fontId="28" fillId="3" borderId="8" xfId="4" applyFont="1" applyFill="1" applyBorder="1"/>
    <xf numFmtId="0" fontId="28" fillId="3" borderId="5" xfId="4" applyFont="1" applyFill="1" applyBorder="1" applyAlignment="1">
      <alignment horizont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9" fontId="25" fillId="0" borderId="20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vertical="top" wrapText="1"/>
    </xf>
    <xf numFmtId="4" fontId="10" fillId="0" borderId="1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vertical="top" wrapText="1"/>
    </xf>
    <xf numFmtId="49" fontId="26" fillId="0" borderId="21" xfId="0" applyNumberFormat="1" applyFont="1" applyFill="1" applyBorder="1" applyAlignment="1">
      <alignment horizontal="center" vertical="center" wrapText="1"/>
    </xf>
    <xf numFmtId="49" fontId="25" fillId="0" borderId="21" xfId="0" applyNumberFormat="1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wrapText="1"/>
    </xf>
    <xf numFmtId="0" fontId="35" fillId="0" borderId="13" xfId="0" applyFont="1" applyFill="1" applyBorder="1"/>
    <xf numFmtId="0" fontId="25" fillId="0" borderId="13" xfId="4" applyFont="1" applyFill="1" applyBorder="1" applyAlignment="1">
      <alignment vertical="top" wrapText="1"/>
    </xf>
    <xf numFmtId="0" fontId="26" fillId="0" borderId="13" xfId="4" applyFont="1" applyFill="1" applyBorder="1" applyAlignment="1">
      <alignment vertical="top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0" fontId="25" fillId="0" borderId="11" xfId="4" applyFont="1" applyFill="1" applyBorder="1" applyAlignment="1">
      <alignment vertical="top" wrapText="1"/>
    </xf>
    <xf numFmtId="0" fontId="25" fillId="0" borderId="11" xfId="0" applyFont="1" applyFill="1" applyBorder="1" applyAlignment="1">
      <alignment vertical="top" wrapText="1"/>
    </xf>
    <xf numFmtId="49" fontId="4" fillId="0" borderId="2" xfId="4" applyNumberFormat="1" applyFont="1" applyFill="1" applyBorder="1" applyAlignment="1">
      <alignment horizont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9" fontId="25" fillId="0" borderId="22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13" xfId="4" applyFont="1" applyFill="1" applyBorder="1" applyAlignment="1">
      <alignment wrapText="1"/>
    </xf>
    <xf numFmtId="0" fontId="4" fillId="0" borderId="26" xfId="4" applyFont="1" applyFill="1" applyBorder="1" applyAlignment="1">
      <alignment wrapText="1"/>
    </xf>
    <xf numFmtId="4" fontId="39" fillId="0" borderId="14" xfId="0" applyNumberFormat="1" applyFont="1" applyFill="1" applyBorder="1" applyAlignment="1">
      <alignment horizontal="center" vertical="center"/>
    </xf>
    <xf numFmtId="0" fontId="41" fillId="0" borderId="13" xfId="0" applyFont="1" applyFill="1" applyBorder="1" applyAlignment="1">
      <alignment wrapText="1"/>
    </xf>
    <xf numFmtId="49" fontId="26" fillId="0" borderId="23" xfId="0" applyNumberFormat="1" applyFont="1" applyFill="1" applyBorder="1" applyAlignment="1">
      <alignment horizontal="center" vertical="center" wrapText="1"/>
    </xf>
    <xf numFmtId="0" fontId="10" fillId="0" borderId="26" xfId="4" applyFont="1" applyFill="1" applyBorder="1" applyAlignment="1">
      <alignment wrapText="1"/>
    </xf>
    <xf numFmtId="49" fontId="26" fillId="0" borderId="15" xfId="0" applyNumberFormat="1" applyFont="1" applyFill="1" applyBorder="1" applyAlignment="1">
      <alignment horizontal="center" vertical="center" wrapText="1"/>
    </xf>
    <xf numFmtId="49" fontId="4" fillId="0" borderId="28" xfId="4" applyNumberFormat="1" applyFont="1" applyFill="1" applyBorder="1" applyAlignment="1">
      <alignment horizontal="left" wrapText="1"/>
    </xf>
    <xf numFmtId="0" fontId="4" fillId="0" borderId="26" xfId="4" applyFont="1" applyFill="1" applyBorder="1" applyAlignment="1">
      <alignment vertical="center" wrapText="1"/>
    </xf>
    <xf numFmtId="0" fontId="10" fillId="0" borderId="11" xfId="0" applyFont="1" applyFill="1" applyBorder="1" applyAlignment="1">
      <alignment wrapText="1"/>
    </xf>
    <xf numFmtId="49" fontId="10" fillId="0" borderId="2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10" fillId="0" borderId="16" xfId="0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vertical="top" wrapText="1"/>
    </xf>
    <xf numFmtId="49" fontId="39" fillId="0" borderId="2" xfId="0" applyNumberFormat="1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wrapText="1"/>
    </xf>
    <xf numFmtId="0" fontId="39" fillId="0" borderId="13" xfId="0" applyFont="1" applyFill="1" applyBorder="1"/>
    <xf numFmtId="0" fontId="39" fillId="0" borderId="13" xfId="0" applyFont="1" applyFill="1" applyBorder="1" applyAlignment="1">
      <alignment horizontal="left" wrapText="1"/>
    </xf>
    <xf numFmtId="2" fontId="10" fillId="3" borderId="8" xfId="0" applyNumberFormat="1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vertical="top" wrapText="1"/>
    </xf>
    <xf numFmtId="49" fontId="4" fillId="0" borderId="0" xfId="4" applyNumberFormat="1" applyFont="1" applyBorder="1" applyAlignment="1">
      <alignment horizontal="center" wrapText="1"/>
    </xf>
    <xf numFmtId="49" fontId="10" fillId="3" borderId="0" xfId="0" applyNumberFormat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vertical="top" wrapText="1"/>
    </xf>
    <xf numFmtId="0" fontId="16" fillId="3" borderId="11" xfId="4" applyFont="1" applyFill="1" applyBorder="1" applyAlignment="1">
      <alignment vertical="top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wrapText="1"/>
    </xf>
    <xf numFmtId="4" fontId="44" fillId="3" borderId="14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4" fontId="13" fillId="3" borderId="12" xfId="0" applyNumberFormat="1" applyFont="1" applyFill="1" applyBorder="1" applyAlignment="1">
      <alignment horizontal="center" vertical="center" wrapText="1"/>
    </xf>
    <xf numFmtId="4" fontId="43" fillId="3" borderId="14" xfId="0" applyNumberFormat="1" applyFont="1" applyFill="1" applyBorder="1" applyAlignment="1">
      <alignment horizontal="center" vertical="center"/>
    </xf>
    <xf numFmtId="4" fontId="43" fillId="3" borderId="12" xfId="0" applyNumberFormat="1" applyFont="1" applyFill="1" applyBorder="1" applyAlignment="1">
      <alignment horizontal="center" vertical="center" wrapText="1"/>
    </xf>
    <xf numFmtId="4" fontId="44" fillId="3" borderId="12" xfId="0" applyNumberFormat="1" applyFont="1" applyFill="1" applyBorder="1" applyAlignment="1">
      <alignment horizontal="center" vertical="center"/>
    </xf>
    <xf numFmtId="4" fontId="43" fillId="3" borderId="12" xfId="0" applyNumberFormat="1" applyFont="1" applyFill="1" applyBorder="1" applyAlignment="1">
      <alignment horizontal="center" vertical="center"/>
    </xf>
    <xf numFmtId="4" fontId="15" fillId="3" borderId="12" xfId="0" applyNumberFormat="1" applyFont="1" applyFill="1" applyBorder="1" applyAlignment="1">
      <alignment horizontal="center" vertical="center"/>
    </xf>
    <xf numFmtId="4" fontId="15" fillId="3" borderId="18" xfId="0" applyNumberFormat="1" applyFont="1" applyFill="1" applyBorder="1" applyAlignment="1">
      <alignment horizontal="center" vertical="center"/>
    </xf>
    <xf numFmtId="4" fontId="15" fillId="3" borderId="14" xfId="0" applyNumberFormat="1" applyFont="1" applyFill="1" applyBorder="1" applyAlignment="1">
      <alignment horizontal="center" vertical="center" wrapText="1"/>
    </xf>
    <xf numFmtId="4" fontId="45" fillId="0" borderId="14" xfId="4" applyNumberFormat="1" applyFont="1" applyFill="1" applyBorder="1" applyAlignment="1">
      <alignment horizontal="center"/>
    </xf>
    <xf numFmtId="4" fontId="36" fillId="0" borderId="14" xfId="4" applyNumberFormat="1" applyFont="1" applyFill="1" applyBorder="1" applyAlignment="1">
      <alignment horizontal="center"/>
    </xf>
    <xf numFmtId="4" fontId="45" fillId="0" borderId="14" xfId="4" applyNumberFormat="1" applyFont="1" applyFill="1" applyBorder="1" applyAlignment="1">
      <alignment horizontal="center" vertical="center" wrapText="1"/>
    </xf>
    <xf numFmtId="4" fontId="27" fillId="0" borderId="37" xfId="4" applyNumberFormat="1" applyFont="1" applyBorder="1" applyAlignment="1">
      <alignment horizontal="center"/>
    </xf>
    <xf numFmtId="49" fontId="46" fillId="0" borderId="0" xfId="4" applyNumberFormat="1" applyFont="1" applyBorder="1" applyAlignment="1">
      <alignment horizontal="center"/>
    </xf>
    <xf numFmtId="49" fontId="27" fillId="3" borderId="20" xfId="4" applyNumberFormat="1" applyFont="1" applyFill="1" applyBorder="1" applyAlignment="1">
      <alignment horizontal="center" wrapText="1"/>
    </xf>
    <xf numFmtId="49" fontId="45" fillId="0" borderId="21" xfId="4" applyNumberFormat="1" applyFont="1" applyBorder="1" applyAlignment="1">
      <alignment horizontal="center" wrapText="1"/>
    </xf>
    <xf numFmtId="49" fontId="36" fillId="0" borderId="21" xfId="4" applyNumberFormat="1" applyFont="1" applyBorder="1" applyAlignment="1">
      <alignment horizontal="center" wrapText="1"/>
    </xf>
    <xf numFmtId="49" fontId="36" fillId="0" borderId="21" xfId="4" applyNumberFormat="1" applyFont="1" applyFill="1" applyBorder="1" applyAlignment="1">
      <alignment horizontal="center" wrapText="1"/>
    </xf>
    <xf numFmtId="49" fontId="36" fillId="0" borderId="21" xfId="4" applyNumberFormat="1" applyFont="1" applyFill="1" applyBorder="1" applyAlignment="1">
      <alignment horizontal="center"/>
    </xf>
    <xf numFmtId="49" fontId="45" fillId="0" borderId="21" xfId="4" applyNumberFormat="1" applyFont="1" applyFill="1" applyBorder="1" applyAlignment="1">
      <alignment horizontal="center" vertical="center" wrapText="1"/>
    </xf>
    <xf numFmtId="49" fontId="36" fillId="0" borderId="21" xfId="4" applyNumberFormat="1" applyFont="1" applyFill="1" applyBorder="1" applyAlignment="1">
      <alignment horizontal="center" vertical="center" wrapText="1"/>
    </xf>
    <xf numFmtId="49" fontId="27" fillId="0" borderId="21" xfId="4" applyNumberFormat="1" applyFont="1" applyFill="1" applyBorder="1" applyAlignment="1">
      <alignment horizontal="center" vertical="center" wrapText="1"/>
    </xf>
    <xf numFmtId="0" fontId="28" fillId="3" borderId="27" xfId="4" applyFont="1" applyFill="1" applyBorder="1" applyAlignment="1">
      <alignment wrapText="1"/>
    </xf>
    <xf numFmtId="0" fontId="37" fillId="0" borderId="39" xfId="0" applyFont="1" applyBorder="1" applyAlignment="1">
      <alignment wrapText="1"/>
    </xf>
    <xf numFmtId="0" fontId="29" fillId="0" borderId="39" xfId="4" applyFont="1" applyBorder="1" applyAlignment="1">
      <alignment vertical="top" wrapText="1"/>
    </xf>
    <xf numFmtId="0" fontId="31" fillId="0" borderId="39" xfId="4" applyFont="1" applyBorder="1" applyAlignment="1">
      <alignment vertical="top" wrapText="1"/>
    </xf>
    <xf numFmtId="0" fontId="37" fillId="0" borderId="39" xfId="4" applyFont="1" applyBorder="1" applyAlignment="1">
      <alignment wrapText="1"/>
    </xf>
    <xf numFmtId="0" fontId="38" fillId="0" borderId="39" xfId="4" applyFont="1" applyBorder="1" applyAlignment="1">
      <alignment wrapText="1"/>
    </xf>
    <xf numFmtId="0" fontId="31" fillId="0" borderId="39" xfId="0" applyFont="1" applyBorder="1" applyAlignment="1">
      <alignment vertical="top" wrapText="1"/>
    </xf>
    <xf numFmtId="49" fontId="36" fillId="0" borderId="39" xfId="4" applyNumberFormat="1" applyFont="1" applyBorder="1" applyAlignment="1">
      <alignment horizontal="left" wrapText="1"/>
    </xf>
    <xf numFmtId="0" fontId="36" fillId="0" borderId="40" xfId="4" applyFont="1" applyBorder="1" applyAlignment="1">
      <alignment wrapText="1"/>
    </xf>
    <xf numFmtId="0" fontId="45" fillId="3" borderId="39" xfId="4" applyFont="1" applyFill="1" applyBorder="1" applyAlignment="1">
      <alignment vertical="top" wrapText="1"/>
    </xf>
    <xf numFmtId="0" fontId="45" fillId="3" borderId="40" xfId="4" applyFont="1" applyFill="1" applyBorder="1" applyAlignment="1">
      <alignment wrapText="1"/>
    </xf>
    <xf numFmtId="4" fontId="28" fillId="4" borderId="41" xfId="4" applyNumberFormat="1" applyFont="1" applyFill="1" applyBorder="1" applyAlignment="1">
      <alignment horizontal="center"/>
    </xf>
    <xf numFmtId="4" fontId="28" fillId="0" borderId="14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 wrapText="1"/>
    </xf>
    <xf numFmtId="4" fontId="45" fillId="0" borderId="14" xfId="4" applyNumberFormat="1" applyFont="1" applyFill="1" applyBorder="1" applyAlignment="1">
      <alignment horizontal="center" wrapText="1"/>
    </xf>
    <xf numFmtId="4" fontId="36" fillId="0" borderId="14" xfId="4" applyNumberFormat="1" applyFont="1" applyFill="1" applyBorder="1" applyAlignment="1">
      <alignment horizontal="center" wrapText="1"/>
    </xf>
    <xf numFmtId="4" fontId="28" fillId="0" borderId="12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/>
    </xf>
    <xf numFmtId="0" fontId="27" fillId="0" borderId="32" xfId="4" applyFont="1" applyFill="1" applyBorder="1" applyAlignment="1">
      <alignment horizontal="center" wrapText="1"/>
    </xf>
    <xf numFmtId="0" fontId="28" fillId="0" borderId="29" xfId="4" applyFont="1" applyFill="1" applyBorder="1" applyAlignment="1">
      <alignment horizontal="center" wrapText="1"/>
    </xf>
    <xf numFmtId="0" fontId="27" fillId="0" borderId="29" xfId="4" applyFont="1" applyFill="1" applyBorder="1" applyAlignment="1">
      <alignment horizont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36" fillId="0" borderId="29" xfId="4" applyNumberFormat="1" applyFont="1" applyFill="1" applyBorder="1" applyAlignment="1">
      <alignment horizontal="center" vertical="center" wrapText="1"/>
    </xf>
    <xf numFmtId="49" fontId="36" fillId="0" borderId="29" xfId="0" applyNumberFormat="1" applyFont="1" applyFill="1" applyBorder="1" applyAlignment="1">
      <alignment horizontal="center" vertical="center" wrapText="1"/>
    </xf>
    <xf numFmtId="49" fontId="45" fillId="0" borderId="29" xfId="0" applyNumberFormat="1" applyFont="1" applyFill="1" applyBorder="1" applyAlignment="1">
      <alignment horizontal="center" vertical="center" wrapText="1"/>
    </xf>
    <xf numFmtId="0" fontId="36" fillId="0" borderId="29" xfId="4" applyFont="1" applyFill="1" applyBorder="1" applyAlignment="1">
      <alignment horizontal="center"/>
    </xf>
    <xf numFmtId="49" fontId="45" fillId="0" borderId="29" xfId="4" applyNumberFormat="1" applyFont="1" applyFill="1" applyBorder="1" applyAlignment="1">
      <alignment horizontal="center" vertical="center" wrapText="1"/>
    </xf>
    <xf numFmtId="49" fontId="36" fillId="0" borderId="29" xfId="4" applyNumberFormat="1" applyFont="1" applyBorder="1" applyAlignment="1">
      <alignment horizontal="center" vertical="center" wrapText="1"/>
    </xf>
    <xf numFmtId="49" fontId="45" fillId="0" borderId="29" xfId="4" applyNumberFormat="1" applyFont="1" applyBorder="1" applyAlignment="1">
      <alignment horizontal="center" vertical="center" wrapText="1"/>
    </xf>
    <xf numFmtId="0" fontId="45" fillId="0" borderId="29" xfId="4" applyFont="1" applyBorder="1" applyAlignment="1">
      <alignment horizontal="center"/>
    </xf>
    <xf numFmtId="0" fontId="36" fillId="0" borderId="29" xfId="4" applyFont="1" applyBorder="1" applyAlignment="1">
      <alignment horizontal="center"/>
    </xf>
    <xf numFmtId="49" fontId="36" fillId="3" borderId="29" xfId="4" applyNumberFormat="1" applyFont="1" applyFill="1" applyBorder="1" applyAlignment="1">
      <alignment horizontal="center" vertical="center" wrapText="1"/>
    </xf>
    <xf numFmtId="49" fontId="30" fillId="0" borderId="42" xfId="4" applyNumberFormat="1" applyFont="1" applyFill="1" applyBorder="1" applyAlignment="1">
      <alignment horizontal="center"/>
    </xf>
    <xf numFmtId="49" fontId="28" fillId="0" borderId="21" xfId="4" applyNumberFormat="1" applyFont="1" applyFill="1" applyBorder="1" applyAlignment="1">
      <alignment horizontal="center" wrapText="1"/>
    </xf>
    <xf numFmtId="49" fontId="45" fillId="0" borderId="21" xfId="4" applyNumberFormat="1" applyFont="1" applyFill="1" applyBorder="1" applyAlignment="1">
      <alignment horizontal="center" wrapText="1"/>
    </xf>
    <xf numFmtId="49" fontId="46" fillId="0" borderId="21" xfId="4" applyNumberFormat="1" applyFont="1" applyFill="1" applyBorder="1" applyAlignment="1">
      <alignment horizontal="center"/>
    </xf>
    <xf numFmtId="49" fontId="47" fillId="0" borderId="21" xfId="4" applyNumberFormat="1" applyFont="1" applyFill="1" applyBorder="1" applyAlignment="1">
      <alignment horizontal="center"/>
    </xf>
    <xf numFmtId="49" fontId="46" fillId="0" borderId="42" xfId="4" applyNumberFormat="1" applyFont="1" applyFill="1" applyBorder="1" applyAlignment="1">
      <alignment horizontal="center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22" xfId="0" applyNumberFormat="1" applyFont="1" applyFill="1" applyBorder="1" applyAlignment="1">
      <alignment horizontal="center" vertical="center" wrapText="1"/>
    </xf>
    <xf numFmtId="49" fontId="45" fillId="0" borderId="21" xfId="4" applyNumberFormat="1" applyFont="1" applyFill="1" applyBorder="1" applyAlignment="1">
      <alignment horizontal="center"/>
    </xf>
    <xf numFmtId="0" fontId="29" fillId="0" borderId="38" xfId="4" applyFont="1" applyFill="1" applyBorder="1" applyAlignment="1">
      <alignment vertical="top" wrapText="1"/>
    </xf>
    <xf numFmtId="0" fontId="29" fillId="0" borderId="39" xfId="4" applyFont="1" applyFill="1" applyBorder="1" applyAlignment="1">
      <alignment vertical="top" wrapText="1"/>
    </xf>
    <xf numFmtId="0" fontId="27" fillId="0" borderId="39" xfId="4" applyFont="1" applyFill="1" applyBorder="1" applyAlignment="1">
      <alignment wrapText="1"/>
    </xf>
    <xf numFmtId="0" fontId="27" fillId="0" borderId="40" xfId="4" applyFont="1" applyFill="1" applyBorder="1" applyAlignment="1">
      <alignment wrapText="1"/>
    </xf>
    <xf numFmtId="0" fontId="31" fillId="0" borderId="39" xfId="4" applyFont="1" applyFill="1" applyBorder="1" applyAlignment="1">
      <alignment vertical="top" wrapText="1"/>
    </xf>
    <xf numFmtId="0" fontId="36" fillId="0" borderId="39" xfId="0" applyFont="1" applyFill="1" applyBorder="1" applyAlignment="1">
      <alignment vertical="top" wrapText="1"/>
    </xf>
    <xf numFmtId="0" fontId="36" fillId="0" borderId="40" xfId="0" applyFont="1" applyFill="1" applyBorder="1" applyAlignment="1">
      <alignment vertical="top" wrapText="1"/>
    </xf>
    <xf numFmtId="0" fontId="28" fillId="0" borderId="40" xfId="4" applyFont="1" applyFill="1" applyBorder="1" applyAlignment="1">
      <alignment wrapText="1"/>
    </xf>
    <xf numFmtId="49" fontId="27" fillId="0" borderId="39" xfId="4" applyNumberFormat="1" applyFont="1" applyFill="1" applyBorder="1" applyAlignment="1">
      <alignment horizontal="left" wrapText="1"/>
    </xf>
    <xf numFmtId="0" fontId="28" fillId="0" borderId="39" xfId="4" applyFont="1" applyFill="1" applyBorder="1" applyAlignment="1">
      <alignment wrapText="1"/>
    </xf>
    <xf numFmtId="0" fontId="36" fillId="0" borderId="38" xfId="0" applyFont="1" applyFill="1" applyBorder="1" applyAlignment="1">
      <alignment vertical="top" wrapText="1"/>
    </xf>
    <xf numFmtId="0" fontId="28" fillId="0" borderId="39" xfId="4" applyFont="1" applyFill="1" applyBorder="1" applyAlignment="1">
      <alignment horizontal="left" wrapText="1"/>
    </xf>
    <xf numFmtId="0" fontId="31" fillId="0" borderId="39" xfId="0" applyFont="1" applyFill="1" applyBorder="1" applyAlignment="1">
      <alignment vertical="top" wrapText="1"/>
    </xf>
    <xf numFmtId="0" fontId="28" fillId="0" borderId="40" xfId="4" applyFont="1" applyFill="1" applyBorder="1" applyAlignment="1">
      <alignment horizontal="left" wrapText="1"/>
    </xf>
    <xf numFmtId="0" fontId="37" fillId="0" borderId="39" xfId="0" applyFont="1" applyFill="1" applyBorder="1" applyAlignment="1">
      <alignment wrapText="1"/>
    </xf>
    <xf numFmtId="0" fontId="38" fillId="0" borderId="39" xfId="0" applyFont="1" applyFill="1" applyBorder="1" applyAlignment="1">
      <alignment wrapText="1"/>
    </xf>
    <xf numFmtId="0" fontId="37" fillId="0" borderId="39" xfId="4" applyFont="1" applyFill="1" applyBorder="1" applyAlignment="1">
      <alignment wrapText="1"/>
    </xf>
    <xf numFmtId="0" fontId="37" fillId="0" borderId="39" xfId="4" applyFont="1" applyFill="1" applyBorder="1"/>
    <xf numFmtId="4" fontId="28" fillId="2" borderId="41" xfId="4" applyNumberFormat="1" applyFont="1" applyFill="1" applyBorder="1" applyAlignment="1">
      <alignment horizontal="center" vertical="center" wrapText="1"/>
    </xf>
    <xf numFmtId="2" fontId="36" fillId="0" borderId="14" xfId="0" applyNumberFormat="1" applyFont="1" applyFill="1" applyBorder="1" applyAlignment="1">
      <alignment horizontal="center" vertical="center" wrapText="1"/>
    </xf>
    <xf numFmtId="164" fontId="11" fillId="3" borderId="4" xfId="4" applyNumberFormat="1" applyFont="1" applyFill="1" applyBorder="1" applyAlignment="1">
      <alignment wrapText="1"/>
    </xf>
    <xf numFmtId="0" fontId="11" fillId="3" borderId="4" xfId="4" applyFont="1" applyFill="1" applyBorder="1" applyAlignment="1">
      <alignment horizontal="center" vertical="center" wrapText="1"/>
    </xf>
    <xf numFmtId="49" fontId="48" fillId="0" borderId="2" xfId="4" applyNumberFormat="1" applyFont="1" applyFill="1" applyBorder="1" applyAlignment="1">
      <alignment horizontal="center"/>
    </xf>
    <xf numFmtId="0" fontId="48" fillId="0" borderId="2" xfId="4" applyFont="1" applyFill="1" applyBorder="1" applyAlignment="1">
      <alignment wrapText="1"/>
    </xf>
    <xf numFmtId="4" fontId="48" fillId="0" borderId="2" xfId="4" applyNumberFormat="1" applyFont="1" applyFill="1" applyBorder="1" applyAlignment="1">
      <alignment horizontal="center"/>
    </xf>
    <xf numFmtId="49" fontId="49" fillId="0" borderId="2" xfId="4" applyNumberFormat="1" applyFont="1" applyFill="1" applyBorder="1" applyAlignment="1">
      <alignment horizontal="center"/>
    </xf>
    <xf numFmtId="0" fontId="49" fillId="0" borderId="2" xfId="0" applyFont="1" applyFill="1" applyBorder="1" applyAlignment="1">
      <alignment vertical="top" wrapText="1"/>
    </xf>
    <xf numFmtId="4" fontId="49" fillId="0" borderId="2" xfId="4" applyNumberFormat="1" applyFont="1" applyFill="1" applyBorder="1" applyAlignment="1">
      <alignment horizontal="center"/>
    </xf>
    <xf numFmtId="0" fontId="48" fillId="0" borderId="2" xfId="0" applyFont="1" applyFill="1" applyBorder="1" applyAlignment="1">
      <alignment vertical="top" wrapText="1"/>
    </xf>
    <xf numFmtId="0" fontId="48" fillId="0" borderId="2" xfId="0" applyFont="1" applyFill="1" applyBorder="1" applyAlignment="1">
      <alignment wrapText="1"/>
    </xf>
    <xf numFmtId="0" fontId="49" fillId="0" borderId="2" xfId="0" applyFont="1" applyFill="1" applyBorder="1" applyAlignment="1">
      <alignment wrapText="1"/>
    </xf>
    <xf numFmtId="0" fontId="49" fillId="0" borderId="2" xfId="4" applyFont="1" applyFill="1" applyBorder="1" applyAlignment="1">
      <alignment wrapText="1"/>
    </xf>
    <xf numFmtId="49" fontId="48" fillId="0" borderId="2" xfId="4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vertical="center" wrapText="1"/>
    </xf>
    <xf numFmtId="49" fontId="49" fillId="0" borderId="2" xfId="4" applyNumberFormat="1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left" vertical="top" wrapText="1"/>
    </xf>
    <xf numFmtId="49" fontId="48" fillId="0" borderId="2" xfId="0" applyNumberFormat="1" applyFont="1" applyFill="1" applyBorder="1" applyAlignment="1">
      <alignment horizontal="center"/>
    </xf>
    <xf numFmtId="0" fontId="48" fillId="0" borderId="2" xfId="0" applyFont="1" applyFill="1" applyBorder="1" applyAlignment="1">
      <alignment horizontal="left" wrapText="1"/>
    </xf>
    <xf numFmtId="4" fontId="48" fillId="0" borderId="2" xfId="0" applyNumberFormat="1" applyFont="1" applyFill="1" applyBorder="1" applyAlignment="1">
      <alignment horizontal="center"/>
    </xf>
    <xf numFmtId="0" fontId="35" fillId="3" borderId="13" xfId="0" applyFont="1" applyFill="1" applyBorder="1" applyAlignment="1">
      <alignment wrapText="1"/>
    </xf>
    <xf numFmtId="49" fontId="26" fillId="3" borderId="2" xfId="0" applyNumberFormat="1" applyFont="1" applyFill="1" applyBorder="1" applyAlignment="1">
      <alignment horizontal="center" vertical="center" wrapText="1"/>
    </xf>
    <xf numFmtId="0" fontId="26" fillId="3" borderId="11" xfId="4" applyFont="1" applyFill="1" applyBorder="1" applyAlignment="1">
      <alignment vertical="top" wrapText="1"/>
    </xf>
    <xf numFmtId="49" fontId="26" fillId="3" borderId="21" xfId="0" applyNumberFormat="1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wrapText="1"/>
    </xf>
    <xf numFmtId="49" fontId="39" fillId="3" borderId="2" xfId="0" applyNumberFormat="1" applyFont="1" applyFill="1" applyBorder="1" applyAlignment="1">
      <alignment horizontal="center" vertical="center" wrapText="1"/>
    </xf>
    <xf numFmtId="4" fontId="39" fillId="3" borderId="14" xfId="0" applyNumberFormat="1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wrapText="1"/>
    </xf>
    <xf numFmtId="49" fontId="4" fillId="3" borderId="2" xfId="4" applyNumberFormat="1" applyFont="1" applyFill="1" applyBorder="1" applyAlignment="1">
      <alignment horizontal="center" vertical="center" wrapText="1"/>
    </xf>
    <xf numFmtId="0" fontId="51" fillId="0" borderId="2" xfId="1" applyNumberFormat="1" applyFont="1" applyBorder="1" applyAlignment="1" applyProtection="1">
      <alignment horizontal="left" vertical="top" wrapText="1"/>
    </xf>
    <xf numFmtId="0" fontId="8" fillId="0" borderId="2" xfId="0" applyFont="1" applyBorder="1" applyAlignment="1">
      <alignment wrapText="1"/>
    </xf>
    <xf numFmtId="0" fontId="52" fillId="0" borderId="2" xfId="1" applyNumberFormat="1" applyFont="1" applyBorder="1" applyAlignment="1" applyProtection="1">
      <alignment horizontal="left" vertical="top" wrapText="1"/>
    </xf>
    <xf numFmtId="49" fontId="27" fillId="3" borderId="2" xfId="4" applyNumberFormat="1" applyFont="1" applyFill="1" applyBorder="1" applyAlignment="1">
      <alignment horizontal="center" wrapText="1"/>
    </xf>
    <xf numFmtId="0" fontId="27" fillId="3" borderId="2" xfId="4" applyFont="1" applyFill="1" applyBorder="1" applyAlignment="1">
      <alignment horizontal="center" wrapText="1"/>
    </xf>
    <xf numFmtId="49" fontId="28" fillId="3" borderId="2" xfId="4" applyNumberFormat="1" applyFont="1" applyFill="1" applyBorder="1" applyAlignment="1">
      <alignment horizontal="center" wrapText="1"/>
    </xf>
    <xf numFmtId="0" fontId="28" fillId="3" borderId="2" xfId="4" applyFont="1" applyFill="1" applyBorder="1" applyAlignment="1">
      <alignment horizontal="center" wrapText="1"/>
    </xf>
    <xf numFmtId="0" fontId="50" fillId="0" borderId="16" xfId="0" applyFont="1" applyFill="1" applyBorder="1" applyAlignment="1">
      <alignment wrapText="1"/>
    </xf>
    <xf numFmtId="0" fontId="53" fillId="0" borderId="16" xfId="0" applyFont="1" applyFill="1" applyBorder="1" applyAlignment="1">
      <alignment wrapText="1"/>
    </xf>
    <xf numFmtId="49" fontId="13" fillId="0" borderId="15" xfId="0" applyNumberFormat="1" applyFont="1" applyBorder="1" applyAlignment="1">
      <alignment horizontal="center" vertical="center" wrapText="1"/>
    </xf>
    <xf numFmtId="0" fontId="4" fillId="0" borderId="13" xfId="4" applyFont="1" applyFill="1" applyBorder="1" applyAlignment="1">
      <alignment horizontal="left" wrapText="1"/>
    </xf>
    <xf numFmtId="49" fontId="10" fillId="0" borderId="23" xfId="0" applyNumberFormat="1" applyFont="1" applyFill="1" applyBorder="1" applyAlignment="1">
      <alignment horizontal="center" vertical="center" wrapText="1"/>
    </xf>
    <xf numFmtId="0" fontId="4" fillId="0" borderId="26" xfId="4" applyFont="1" applyFill="1" applyBorder="1" applyAlignment="1">
      <alignment horizontal="left" wrapText="1"/>
    </xf>
    <xf numFmtId="0" fontId="7" fillId="0" borderId="0" xfId="0" applyFont="1" applyAlignment="1">
      <alignment horizontal="right"/>
    </xf>
    <xf numFmtId="0" fontId="10" fillId="0" borderId="2" xfId="0" applyFont="1" applyFill="1" applyBorder="1" applyAlignment="1">
      <alignment vertical="top" wrapText="1"/>
    </xf>
    <xf numFmtId="49" fontId="25" fillId="0" borderId="2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1" fillId="0" borderId="0" xfId="0" applyFont="1" applyBorder="1"/>
    <xf numFmtId="49" fontId="1" fillId="0" borderId="0" xfId="0" applyNumberFormat="1" applyFont="1" applyBorder="1"/>
    <xf numFmtId="43" fontId="39" fillId="0" borderId="2" xfId="8" applyFont="1" applyFill="1" applyBorder="1" applyAlignment="1">
      <alignment horizontal="right" vertical="center" readingOrder="1"/>
    </xf>
    <xf numFmtId="43" fontId="54" fillId="0" borderId="2" xfId="8" applyFont="1" applyFill="1" applyBorder="1" applyAlignment="1">
      <alignment horizontal="right" vertical="center" readingOrder="1"/>
    </xf>
    <xf numFmtId="4" fontId="27" fillId="0" borderId="2" xfId="4" applyNumberFormat="1" applyFont="1" applyFill="1" applyBorder="1" applyAlignment="1">
      <alignment horizontal="center" wrapText="1"/>
    </xf>
    <xf numFmtId="4" fontId="28" fillId="0" borderId="2" xfId="4" applyNumberFormat="1" applyFont="1" applyFill="1" applyBorder="1" applyAlignment="1">
      <alignment horizontal="center" wrapText="1"/>
    </xf>
    <xf numFmtId="4" fontId="36" fillId="0" borderId="2" xfId="4" applyNumberFormat="1" applyFont="1" applyFill="1" applyBorder="1" applyAlignment="1">
      <alignment horizontal="center"/>
    </xf>
    <xf numFmtId="0" fontId="31" fillId="0" borderId="43" xfId="4" applyFont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49" fontId="16" fillId="0" borderId="2" xfId="4" applyNumberFormat="1" applyFont="1" applyFill="1" applyBorder="1" applyAlignment="1">
      <alignment horizontal="center" vertical="center" wrapText="1"/>
    </xf>
    <xf numFmtId="49" fontId="15" fillId="0" borderId="2" xfId="4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" fontId="15" fillId="3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11" fillId="3" borderId="15" xfId="4" applyFont="1" applyFill="1" applyBorder="1" applyAlignment="1">
      <alignment horizontal="center" vertical="center" wrapText="1"/>
    </xf>
    <xf numFmtId="0" fontId="11" fillId="3" borderId="4" xfId="4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49" fontId="11" fillId="3" borderId="15" xfId="4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4" fillId="0" borderId="0" xfId="4" applyNumberFormat="1" applyFont="1" applyAlignment="1">
      <alignment horizontal="right" vertical="center"/>
    </xf>
    <xf numFmtId="0" fontId="28" fillId="0" borderId="0" xfId="4" applyFont="1" applyAlignment="1">
      <alignment horizontal="center"/>
    </xf>
    <xf numFmtId="0" fontId="28" fillId="5" borderId="0" xfId="4" applyFont="1" applyFill="1" applyAlignment="1">
      <alignment horizontal="center"/>
    </xf>
  </cellXfs>
  <cellStyles count="9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  <cellStyle name="Финансовый" xfId="8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6">
          <cell r="H416">
            <v>15267900</v>
          </cell>
          <cell r="I416">
            <v>15267900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537">
          <cell r="H537">
            <v>625000</v>
          </cell>
          <cell r="I537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H11" sqref="H11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332" t="s">
        <v>238</v>
      </c>
      <c r="C1" s="332"/>
      <c r="D1" s="332"/>
      <c r="E1" s="332"/>
    </row>
    <row r="2" spans="2:5">
      <c r="B2" s="332" t="s">
        <v>462</v>
      </c>
      <c r="C2" s="332"/>
      <c r="D2" s="332"/>
      <c r="E2" s="332"/>
    </row>
    <row r="3" spans="2:5">
      <c r="B3" s="332" t="s">
        <v>383</v>
      </c>
      <c r="C3" s="332"/>
      <c r="D3" s="332"/>
      <c r="E3" s="332"/>
    </row>
    <row r="4" spans="2:5">
      <c r="B4" s="6"/>
      <c r="C4" s="332" t="s">
        <v>384</v>
      </c>
      <c r="D4" s="332"/>
      <c r="E4" s="332"/>
    </row>
    <row r="5" spans="2:5">
      <c r="B5" s="6"/>
      <c r="C5" s="332" t="s">
        <v>446</v>
      </c>
      <c r="D5" s="332"/>
      <c r="E5" s="314"/>
    </row>
    <row r="6" spans="2:5">
      <c r="B6" s="6"/>
      <c r="C6" s="332" t="s">
        <v>384</v>
      </c>
      <c r="D6" s="332"/>
      <c r="E6" s="314"/>
    </row>
    <row r="7" spans="2:5">
      <c r="B7" s="14" t="s">
        <v>266</v>
      </c>
      <c r="C7" s="333" t="s">
        <v>342</v>
      </c>
      <c r="D7" s="333"/>
      <c r="E7" s="14"/>
    </row>
    <row r="8" spans="2:5" ht="15.75">
      <c r="B8" s="46"/>
      <c r="C8" s="334" t="s">
        <v>463</v>
      </c>
      <c r="D8" s="334"/>
    </row>
    <row r="10" spans="2:5">
      <c r="B10" s="332" t="s">
        <v>238</v>
      </c>
      <c r="C10" s="332"/>
      <c r="D10" s="332"/>
      <c r="E10" s="332"/>
    </row>
    <row r="11" spans="2:5" ht="11.25" customHeight="1">
      <c r="B11" s="332" t="s">
        <v>428</v>
      </c>
      <c r="C11" s="332"/>
      <c r="D11" s="332"/>
      <c r="E11" s="332"/>
    </row>
    <row r="12" spans="2:5" ht="12.75" hidden="1" customHeight="1">
      <c r="B12" s="332" t="s">
        <v>42</v>
      </c>
      <c r="C12" s="332"/>
      <c r="D12" s="332"/>
      <c r="E12" s="332"/>
    </row>
    <row r="13" spans="2:5">
      <c r="B13" s="332" t="s">
        <v>383</v>
      </c>
      <c r="C13" s="332"/>
      <c r="D13" s="332"/>
      <c r="E13" s="332"/>
    </row>
    <row r="14" spans="2:5">
      <c r="B14" s="6"/>
      <c r="C14" s="332" t="s">
        <v>384</v>
      </c>
      <c r="D14" s="332"/>
      <c r="E14" s="332"/>
    </row>
    <row r="15" spans="2:5">
      <c r="B15" s="6"/>
      <c r="C15" s="332" t="s">
        <v>423</v>
      </c>
      <c r="D15" s="332"/>
      <c r="E15" s="314"/>
    </row>
    <row r="16" spans="2:5">
      <c r="B16" s="6"/>
      <c r="C16" s="332" t="s">
        <v>384</v>
      </c>
      <c r="D16" s="332"/>
      <c r="E16" s="314"/>
    </row>
    <row r="17" spans="1:13">
      <c r="B17" s="14" t="s">
        <v>266</v>
      </c>
      <c r="C17" s="333" t="s">
        <v>342</v>
      </c>
      <c r="D17" s="333"/>
      <c r="E17" s="14"/>
    </row>
    <row r="18" spans="1:13" ht="15.75" customHeight="1">
      <c r="B18" s="46"/>
      <c r="C18" s="334" t="s">
        <v>424</v>
      </c>
      <c r="D18" s="334"/>
    </row>
    <row r="19" spans="1:13" ht="45" customHeight="1">
      <c r="A19" s="336" t="s">
        <v>440</v>
      </c>
      <c r="B19" s="336"/>
      <c r="C19" s="336"/>
      <c r="D19" s="336"/>
      <c r="E19" s="336"/>
      <c r="M19" s="103"/>
    </row>
    <row r="20" spans="1:13" ht="15" customHeight="1">
      <c r="A20" s="337"/>
      <c r="B20" s="337"/>
      <c r="C20" s="337"/>
      <c r="D20" s="337"/>
      <c r="E20" s="337"/>
      <c r="F20" s="47"/>
      <c r="G20" s="48"/>
      <c r="H20" s="48" t="s">
        <v>86</v>
      </c>
      <c r="I20" s="48"/>
      <c r="J20" s="48"/>
      <c r="K20" s="48"/>
      <c r="M20" s="104"/>
    </row>
    <row r="21" spans="1:13" ht="15.75" customHeight="1">
      <c r="A21" s="49"/>
      <c r="B21" s="49"/>
      <c r="C21" s="49"/>
      <c r="D21" s="49"/>
      <c r="E21" s="49"/>
    </row>
    <row r="22" spans="1:13" ht="13.5" customHeight="1">
      <c r="A22" s="335" t="s">
        <v>87</v>
      </c>
      <c r="B22" s="335"/>
      <c r="C22" s="335"/>
      <c r="D22" s="335"/>
      <c r="E22" s="335"/>
    </row>
    <row r="23" spans="1:13" ht="81" customHeight="1">
      <c r="B23" s="50" t="s">
        <v>88</v>
      </c>
      <c r="C23" s="51" t="s">
        <v>0</v>
      </c>
      <c r="D23" s="3" t="s">
        <v>319</v>
      </c>
    </row>
    <row r="24" spans="1:13" s="20" customFormat="1" ht="31.5">
      <c r="B24" s="52" t="s">
        <v>89</v>
      </c>
      <c r="C24" s="53" t="s">
        <v>101</v>
      </c>
      <c r="D24" s="57">
        <f>D28-D25</f>
        <v>651057.59999999963</v>
      </c>
    </row>
    <row r="25" spans="1:13" ht="30">
      <c r="B25" s="54" t="s">
        <v>90</v>
      </c>
      <c r="C25" s="54" t="s">
        <v>102</v>
      </c>
      <c r="D25" s="113">
        <f>D26</f>
        <v>13045167.640000001</v>
      </c>
    </row>
    <row r="26" spans="1:13" ht="30">
      <c r="B26" s="54" t="s">
        <v>91</v>
      </c>
      <c r="C26" s="54" t="s">
        <v>92</v>
      </c>
      <c r="D26" s="113">
        <f>D27</f>
        <v>13045167.640000001</v>
      </c>
    </row>
    <row r="27" spans="1:13" ht="30">
      <c r="B27" s="55" t="s">
        <v>93</v>
      </c>
      <c r="C27" s="54" t="s">
        <v>94</v>
      </c>
      <c r="D27" s="113">
        <v>13045167.640000001</v>
      </c>
    </row>
    <row r="28" spans="1:13" ht="30">
      <c r="B28" s="54" t="s">
        <v>95</v>
      </c>
      <c r="C28" s="54" t="s">
        <v>103</v>
      </c>
      <c r="D28" s="113">
        <f>D29</f>
        <v>13696225.24</v>
      </c>
    </row>
    <row r="29" spans="1:13" ht="30">
      <c r="B29" s="54" t="s">
        <v>96</v>
      </c>
      <c r="C29" s="54" t="s">
        <v>97</v>
      </c>
      <c r="D29" s="113">
        <f>D30</f>
        <v>13696225.24</v>
      </c>
    </row>
    <row r="30" spans="1:13" ht="30">
      <c r="B30" s="55" t="s">
        <v>98</v>
      </c>
      <c r="C30" s="54" t="s">
        <v>99</v>
      </c>
      <c r="D30" s="113">
        <v>13696225.24</v>
      </c>
    </row>
    <row r="31" spans="1:13" ht="14.25">
      <c r="B31" s="56"/>
      <c r="C31" s="56" t="s">
        <v>100</v>
      </c>
      <c r="D31" s="57">
        <f>D28-D25</f>
        <v>651057.59999999963</v>
      </c>
    </row>
  </sheetData>
  <mergeCells count="20">
    <mergeCell ref="A22:E22"/>
    <mergeCell ref="C16:D16"/>
    <mergeCell ref="C17:D17"/>
    <mergeCell ref="C18:D18"/>
    <mergeCell ref="A19:E19"/>
    <mergeCell ref="A20:E20"/>
    <mergeCell ref="C8:D8"/>
    <mergeCell ref="C15:D15"/>
    <mergeCell ref="B10:E10"/>
    <mergeCell ref="B11:E11"/>
    <mergeCell ref="B12:E12"/>
    <mergeCell ref="B13:E13"/>
    <mergeCell ref="C14:E14"/>
    <mergeCell ref="B1:E1"/>
    <mergeCell ref="B2:E2"/>
    <mergeCell ref="C5:D5"/>
    <mergeCell ref="C6:D6"/>
    <mergeCell ref="C7:D7"/>
    <mergeCell ref="B3:E3"/>
    <mergeCell ref="C4:E4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view="pageBreakPreview" zoomScale="130" zoomScaleSheetLayoutView="130" workbookViewId="0">
      <selection activeCell="B12" sqref="B12:E12"/>
    </sheetView>
  </sheetViews>
  <sheetFormatPr defaultColWidth="9.140625" defaultRowHeight="16.5" customHeight="1"/>
  <cols>
    <col min="1" max="1" width="25.140625" style="13" customWidth="1"/>
    <col min="2" max="2" width="52.5703125" style="13" customWidth="1"/>
    <col min="3" max="3" width="17.140625" style="13" customWidth="1"/>
    <col min="4" max="4" width="11.5703125" style="13" hidden="1" customWidth="1"/>
    <col min="5" max="5" width="3.140625" style="19" hidden="1" customWidth="1"/>
    <col min="6" max="16384" width="9.140625" style="13"/>
  </cols>
  <sheetData>
    <row r="1" spans="1:8" ht="16.5" customHeight="1">
      <c r="A1" s="333" t="s">
        <v>459</v>
      </c>
      <c r="B1" s="333"/>
      <c r="C1" s="333"/>
      <c r="D1" s="333"/>
      <c r="E1" s="333"/>
    </row>
    <row r="2" spans="1:8" ht="16.5" customHeight="1">
      <c r="A2" s="333" t="s">
        <v>430</v>
      </c>
      <c r="B2" s="333"/>
      <c r="C2" s="333"/>
      <c r="D2" s="333"/>
      <c r="E2" s="333"/>
    </row>
    <row r="3" spans="1:8" ht="16.5" customHeight="1">
      <c r="A3" s="333" t="s">
        <v>386</v>
      </c>
      <c r="B3" s="333"/>
      <c r="C3" s="333"/>
      <c r="D3" s="333"/>
      <c r="E3" s="333"/>
    </row>
    <row r="4" spans="1:8" ht="16.5" customHeight="1">
      <c r="A4" s="14"/>
      <c r="B4" s="332" t="s">
        <v>447</v>
      </c>
      <c r="C4" s="332"/>
      <c r="D4" s="332"/>
      <c r="E4" s="332"/>
    </row>
    <row r="5" spans="1:8" ht="16.5" customHeight="1">
      <c r="A5" s="14"/>
      <c r="B5" s="332" t="s">
        <v>427</v>
      </c>
      <c r="C5" s="332"/>
      <c r="D5" s="332"/>
      <c r="E5" s="332"/>
    </row>
    <row r="6" spans="1:8" ht="16.5" customHeight="1">
      <c r="A6" s="14"/>
      <c r="B6" s="333" t="s">
        <v>343</v>
      </c>
      <c r="C6" s="333"/>
      <c r="D6" s="333"/>
      <c r="E6" s="333"/>
    </row>
    <row r="7" spans="1:8" ht="16.5" customHeight="1">
      <c r="A7" s="333" t="s">
        <v>464</v>
      </c>
      <c r="B7" s="333"/>
      <c r="C7" s="333"/>
      <c r="D7" s="333"/>
      <c r="E7" s="333"/>
    </row>
    <row r="8" spans="1:8" ht="12" customHeight="1">
      <c r="A8" s="333" t="s">
        <v>259</v>
      </c>
      <c r="B8" s="333"/>
      <c r="C8" s="333"/>
      <c r="D8" s="333"/>
      <c r="E8" s="333"/>
    </row>
    <row r="9" spans="1:8" ht="12" customHeight="1">
      <c r="A9" s="333" t="s">
        <v>430</v>
      </c>
      <c r="B9" s="333"/>
      <c r="C9" s="333"/>
      <c r="D9" s="333"/>
      <c r="E9" s="333"/>
    </row>
    <row r="10" spans="1:8" ht="12" customHeight="1">
      <c r="A10" s="333" t="s">
        <v>386</v>
      </c>
      <c r="B10" s="333"/>
      <c r="C10" s="333"/>
      <c r="D10" s="333"/>
      <c r="E10" s="333"/>
      <c r="F10" s="14"/>
      <c r="G10" s="14"/>
      <c r="H10" s="14"/>
    </row>
    <row r="11" spans="1:8" ht="14.25" customHeight="1">
      <c r="A11" s="14"/>
      <c r="B11" s="332" t="s">
        <v>426</v>
      </c>
      <c r="C11" s="332"/>
      <c r="D11" s="332"/>
      <c r="E11" s="332"/>
    </row>
    <row r="12" spans="1:8" ht="14.25" customHeight="1">
      <c r="A12" s="14"/>
      <c r="B12" s="332" t="s">
        <v>427</v>
      </c>
      <c r="C12" s="332"/>
      <c r="D12" s="332"/>
      <c r="E12" s="332"/>
    </row>
    <row r="13" spans="1:8" ht="14.25" customHeight="1">
      <c r="A13" s="14"/>
      <c r="B13" s="333" t="s">
        <v>343</v>
      </c>
      <c r="C13" s="333"/>
      <c r="D13" s="333"/>
      <c r="E13" s="333"/>
    </row>
    <row r="14" spans="1:8" ht="0.75" customHeight="1">
      <c r="A14" s="14"/>
      <c r="B14" s="14"/>
      <c r="C14" s="333"/>
      <c r="D14" s="333"/>
      <c r="E14" s="333"/>
    </row>
    <row r="15" spans="1:8" ht="11.25" customHeight="1">
      <c r="A15" s="333" t="s">
        <v>425</v>
      </c>
      <c r="B15" s="333"/>
      <c r="C15" s="333"/>
      <c r="D15" s="333"/>
      <c r="E15" s="333"/>
    </row>
    <row r="16" spans="1:8" ht="11.25" customHeight="1">
      <c r="A16" s="7"/>
      <c r="B16" s="101"/>
      <c r="C16" s="7"/>
      <c r="D16" s="7"/>
      <c r="E16" s="7"/>
    </row>
    <row r="17" spans="1:5" ht="12" customHeight="1">
      <c r="A17" s="340" t="s">
        <v>267</v>
      </c>
      <c r="B17" s="340"/>
      <c r="C17" s="340"/>
      <c r="D17" s="340"/>
      <c r="E17" s="340"/>
    </row>
    <row r="18" spans="1:5" ht="12.75">
      <c r="A18" s="340" t="s">
        <v>441</v>
      </c>
      <c r="B18" s="340"/>
      <c r="C18" s="340"/>
      <c r="D18" s="340"/>
      <c r="E18" s="340"/>
    </row>
    <row r="19" spans="1:5" ht="12.75">
      <c r="A19" s="341" t="s">
        <v>442</v>
      </c>
      <c r="B19" s="341"/>
      <c r="C19" s="341"/>
      <c r="D19" s="341"/>
      <c r="E19" s="341"/>
    </row>
    <row r="20" spans="1:5" s="17" customFormat="1" ht="11.25">
      <c r="A20" s="15"/>
      <c r="B20" s="102"/>
      <c r="C20" s="16"/>
    </row>
    <row r="21" spans="1:5" ht="11.25">
      <c r="A21" s="342" t="s">
        <v>88</v>
      </c>
      <c r="B21" s="338" t="s">
        <v>273</v>
      </c>
      <c r="C21" s="273" t="s">
        <v>257</v>
      </c>
      <c r="E21" s="13"/>
    </row>
    <row r="22" spans="1:5" ht="20.25" customHeight="1">
      <c r="A22" s="343"/>
      <c r="B22" s="339"/>
      <c r="C22" s="274" t="s">
        <v>344</v>
      </c>
      <c r="E22" s="13"/>
    </row>
    <row r="23" spans="1:5" ht="11.25">
      <c r="A23" s="275" t="s">
        <v>27</v>
      </c>
      <c r="B23" s="276" t="s">
        <v>44</v>
      </c>
      <c r="C23" s="277">
        <f>C24+C38+C41+C49+C53+C30</f>
        <v>2776375.6363636367</v>
      </c>
      <c r="E23" s="13"/>
    </row>
    <row r="24" spans="1:5" ht="11.25">
      <c r="A24" s="275" t="s">
        <v>29</v>
      </c>
      <c r="B24" s="276" t="s">
        <v>28</v>
      </c>
      <c r="C24" s="277">
        <f>C25</f>
        <v>1038700</v>
      </c>
      <c r="E24" s="13"/>
    </row>
    <row r="25" spans="1:5" ht="11.25">
      <c r="A25" s="275" t="s">
        <v>30</v>
      </c>
      <c r="B25" s="276" t="s">
        <v>21</v>
      </c>
      <c r="C25" s="277">
        <f>C26+C27+C28+C29</f>
        <v>1038700</v>
      </c>
      <c r="E25" s="13"/>
    </row>
    <row r="26" spans="1:5" ht="47.25" customHeight="1">
      <c r="A26" s="278" t="s">
        <v>51</v>
      </c>
      <c r="B26" s="279" t="s">
        <v>345</v>
      </c>
      <c r="C26" s="280">
        <v>840000</v>
      </c>
      <c r="E26" s="13"/>
    </row>
    <row r="27" spans="1:5" ht="104.25" customHeight="1">
      <c r="A27" s="278" t="s">
        <v>251</v>
      </c>
      <c r="B27" s="279" t="s">
        <v>346</v>
      </c>
      <c r="C27" s="280">
        <v>1700</v>
      </c>
      <c r="E27" s="13"/>
    </row>
    <row r="28" spans="1:5" ht="92.25" customHeight="1">
      <c r="A28" s="278" t="s">
        <v>271</v>
      </c>
      <c r="B28" s="279" t="s">
        <v>347</v>
      </c>
      <c r="C28" s="280">
        <v>17000</v>
      </c>
      <c r="E28" s="13"/>
    </row>
    <row r="29" spans="1:5" ht="36" customHeight="1">
      <c r="A29" s="278" t="s">
        <v>348</v>
      </c>
      <c r="B29" s="279" t="s">
        <v>349</v>
      </c>
      <c r="C29" s="280">
        <v>180000</v>
      </c>
      <c r="E29" s="13"/>
    </row>
    <row r="30" spans="1:5" ht="21" customHeight="1">
      <c r="A30" s="275" t="s">
        <v>350</v>
      </c>
      <c r="B30" s="281" t="s">
        <v>252</v>
      </c>
      <c r="C30" s="277">
        <f>C31</f>
        <v>851275.63636363647</v>
      </c>
      <c r="E30" s="13"/>
    </row>
    <row r="31" spans="1:5" ht="23.25" customHeight="1">
      <c r="A31" s="275" t="s">
        <v>351</v>
      </c>
      <c r="B31" s="281" t="s">
        <v>253</v>
      </c>
      <c r="C31" s="277">
        <f>C32+C34+C36</f>
        <v>851275.63636363647</v>
      </c>
      <c r="E31" s="13"/>
    </row>
    <row r="32" spans="1:5" ht="43.5" customHeight="1">
      <c r="A32" s="275" t="s">
        <v>248</v>
      </c>
      <c r="B32" s="281" t="s">
        <v>254</v>
      </c>
      <c r="C32" s="277">
        <f>C33</f>
        <v>430815.00808340765</v>
      </c>
      <c r="E32" s="13"/>
    </row>
    <row r="33" spans="1:5" ht="50.25" customHeight="1">
      <c r="A33" s="278" t="s">
        <v>352</v>
      </c>
      <c r="B33" s="279" t="s">
        <v>353</v>
      </c>
      <c r="C33" s="280">
        <v>430815.00808340765</v>
      </c>
      <c r="E33" s="13"/>
    </row>
    <row r="34" spans="1:5" ht="53.25" customHeight="1">
      <c r="A34" s="275" t="s">
        <v>249</v>
      </c>
      <c r="B34" s="281" t="s">
        <v>255</v>
      </c>
      <c r="C34" s="277">
        <f>C35</f>
        <v>2515.8688116471462</v>
      </c>
      <c r="E34" s="13"/>
    </row>
    <row r="35" spans="1:5" ht="80.25" customHeight="1">
      <c r="A35" s="278" t="s">
        <v>354</v>
      </c>
      <c r="B35" s="279" t="s">
        <v>355</v>
      </c>
      <c r="C35" s="280">
        <v>2515.8688116471462</v>
      </c>
      <c r="E35" s="13"/>
    </row>
    <row r="36" spans="1:5" ht="45.75" customHeight="1">
      <c r="A36" s="275" t="s">
        <v>250</v>
      </c>
      <c r="B36" s="281" t="s">
        <v>256</v>
      </c>
      <c r="C36" s="277">
        <f>C37</f>
        <v>417944.75946858164</v>
      </c>
      <c r="E36" s="13"/>
    </row>
    <row r="37" spans="1:5" ht="67.5">
      <c r="A37" s="278" t="s">
        <v>356</v>
      </c>
      <c r="B37" s="279" t="s">
        <v>357</v>
      </c>
      <c r="C37" s="280">
        <v>417944.75946858164</v>
      </c>
      <c r="E37" s="13"/>
    </row>
    <row r="38" spans="1:5" ht="11.25">
      <c r="A38" s="275" t="s">
        <v>32</v>
      </c>
      <c r="B38" s="282" t="s">
        <v>31</v>
      </c>
      <c r="C38" s="277">
        <f>C39</f>
        <v>32000</v>
      </c>
      <c r="E38" s="13"/>
    </row>
    <row r="39" spans="1:5" ht="11.25">
      <c r="A39" s="275" t="s">
        <v>50</v>
      </c>
      <c r="B39" s="282" t="s">
        <v>49</v>
      </c>
      <c r="C39" s="277">
        <f>SUM(C40:C40)</f>
        <v>32000</v>
      </c>
      <c r="E39" s="13"/>
    </row>
    <row r="40" spans="1:5" ht="11.25" customHeight="1">
      <c r="A40" s="278" t="s">
        <v>52</v>
      </c>
      <c r="B40" s="283" t="s">
        <v>24</v>
      </c>
      <c r="C40" s="280">
        <v>32000</v>
      </c>
      <c r="E40" s="13"/>
    </row>
    <row r="41" spans="1:5" ht="11.25">
      <c r="A41" s="275" t="s">
        <v>33</v>
      </c>
      <c r="B41" s="282" t="s">
        <v>25</v>
      </c>
      <c r="C41" s="277">
        <f>C42+C44</f>
        <v>786400</v>
      </c>
      <c r="E41" s="13"/>
    </row>
    <row r="42" spans="1:5" ht="11.25" customHeight="1">
      <c r="A42" s="275" t="s">
        <v>34</v>
      </c>
      <c r="B42" s="282" t="s">
        <v>22</v>
      </c>
      <c r="C42" s="277">
        <f>C43</f>
        <v>185200</v>
      </c>
      <c r="E42" s="13"/>
    </row>
    <row r="43" spans="1:5" ht="24" customHeight="1">
      <c r="A43" s="278" t="s">
        <v>35</v>
      </c>
      <c r="B43" s="279" t="s">
        <v>261</v>
      </c>
      <c r="C43" s="280">
        <v>185200</v>
      </c>
      <c r="E43" s="13"/>
    </row>
    <row r="44" spans="1:5" ht="11.25">
      <c r="A44" s="275" t="s">
        <v>36</v>
      </c>
      <c r="B44" s="282" t="s">
        <v>23</v>
      </c>
      <c r="C44" s="277">
        <f>C45+C47</f>
        <v>601200</v>
      </c>
      <c r="E44" s="13"/>
    </row>
    <row r="45" spans="1:5" ht="11.25">
      <c r="A45" s="275" t="s">
        <v>239</v>
      </c>
      <c r="B45" s="283" t="s">
        <v>262</v>
      </c>
      <c r="C45" s="277">
        <f>C46</f>
        <v>450400</v>
      </c>
      <c r="E45" s="13"/>
    </row>
    <row r="46" spans="1:5" s="18" customFormat="1" ht="22.5">
      <c r="A46" s="278" t="s">
        <v>263</v>
      </c>
      <c r="B46" s="283" t="s">
        <v>264</v>
      </c>
      <c r="C46" s="280">
        <v>450400</v>
      </c>
    </row>
    <row r="47" spans="1:5" ht="12.6" customHeight="1">
      <c r="A47" s="275" t="s">
        <v>240</v>
      </c>
      <c r="B47" s="283" t="s">
        <v>242</v>
      </c>
      <c r="C47" s="277">
        <f>C48</f>
        <v>150800</v>
      </c>
      <c r="E47" s="13"/>
    </row>
    <row r="48" spans="1:5" ht="11.45" customHeight="1">
      <c r="A48" s="278" t="s">
        <v>265</v>
      </c>
      <c r="B48" s="283" t="s">
        <v>241</v>
      </c>
      <c r="C48" s="280">
        <v>150800</v>
      </c>
      <c r="E48" s="13"/>
    </row>
    <row r="49" spans="1:5" ht="21.75" customHeight="1">
      <c r="A49" s="275" t="s">
        <v>358</v>
      </c>
      <c r="B49" s="276" t="s">
        <v>359</v>
      </c>
      <c r="C49" s="277">
        <f>SUM(C50)</f>
        <v>60000</v>
      </c>
      <c r="E49" s="13"/>
    </row>
    <row r="50" spans="1:5" ht="12.6" customHeight="1">
      <c r="A50" s="278" t="s">
        <v>246</v>
      </c>
      <c r="B50" s="284" t="s">
        <v>243</v>
      </c>
      <c r="C50" s="280">
        <f>C51</f>
        <v>60000</v>
      </c>
      <c r="E50" s="13"/>
    </row>
    <row r="51" spans="1:5" ht="14.25" customHeight="1">
      <c r="A51" s="278" t="s">
        <v>247</v>
      </c>
      <c r="B51" s="284" t="s">
        <v>244</v>
      </c>
      <c r="C51" s="280">
        <f>C52</f>
        <v>60000</v>
      </c>
      <c r="E51" s="13"/>
    </row>
    <row r="52" spans="1:5" ht="23.25" customHeight="1">
      <c r="A52" s="278" t="s">
        <v>53</v>
      </c>
      <c r="B52" s="284" t="s">
        <v>245</v>
      </c>
      <c r="C52" s="280">
        <v>60000</v>
      </c>
      <c r="E52" s="13"/>
    </row>
    <row r="53" spans="1:5" ht="11.25">
      <c r="A53" s="275" t="s">
        <v>269</v>
      </c>
      <c r="B53" s="276" t="s">
        <v>272</v>
      </c>
      <c r="C53" s="277">
        <f>C54</f>
        <v>8000</v>
      </c>
      <c r="E53" s="13"/>
    </row>
    <row r="54" spans="1:5" ht="22.5">
      <c r="A54" s="278" t="s">
        <v>360</v>
      </c>
      <c r="B54" s="284" t="s">
        <v>361</v>
      </c>
      <c r="C54" s="280">
        <f>C55</f>
        <v>8000</v>
      </c>
      <c r="E54" s="13"/>
    </row>
    <row r="55" spans="1:5" ht="33.75">
      <c r="A55" s="278" t="s">
        <v>289</v>
      </c>
      <c r="B55" s="284" t="s">
        <v>362</v>
      </c>
      <c r="C55" s="280">
        <v>8000</v>
      </c>
      <c r="E55" s="13"/>
    </row>
    <row r="56" spans="1:5" ht="11.25">
      <c r="A56" s="275" t="s">
        <v>37</v>
      </c>
      <c r="B56" s="282" t="s">
        <v>26</v>
      </c>
      <c r="C56" s="277">
        <f>C57</f>
        <v>10268792</v>
      </c>
      <c r="E56" s="13"/>
    </row>
    <row r="57" spans="1:5" ht="21.75">
      <c r="A57" s="275" t="s">
        <v>38</v>
      </c>
      <c r="B57" s="282" t="s">
        <v>363</v>
      </c>
      <c r="C57" s="277">
        <f>C58+C66+C63</f>
        <v>10268792</v>
      </c>
      <c r="E57" s="13"/>
    </row>
    <row r="58" spans="1:5" ht="11.25">
      <c r="A58" s="275" t="s">
        <v>279</v>
      </c>
      <c r="B58" s="282" t="s">
        <v>364</v>
      </c>
      <c r="C58" s="277">
        <f>C61+C60</f>
        <v>9505100</v>
      </c>
      <c r="E58" s="13"/>
    </row>
    <row r="59" spans="1:5" ht="13.5" customHeight="1">
      <c r="A59" s="285" t="s">
        <v>336</v>
      </c>
      <c r="B59" s="286" t="s">
        <v>365</v>
      </c>
      <c r="C59" s="277">
        <f>C60</f>
        <v>1476000</v>
      </c>
      <c r="E59" s="13"/>
    </row>
    <row r="60" spans="1:5" ht="33" customHeight="1">
      <c r="A60" s="287" t="s">
        <v>337</v>
      </c>
      <c r="B60" s="283" t="s">
        <v>338</v>
      </c>
      <c r="C60" s="280">
        <v>1476000</v>
      </c>
      <c r="E60" s="13"/>
    </row>
    <row r="61" spans="1:5" ht="21" customHeight="1">
      <c r="A61" s="275" t="s">
        <v>340</v>
      </c>
      <c r="B61" s="282" t="s">
        <v>366</v>
      </c>
      <c r="C61" s="277">
        <f>C62</f>
        <v>8029100</v>
      </c>
      <c r="E61" s="13"/>
    </row>
    <row r="62" spans="1:5" ht="24.75" customHeight="1">
      <c r="A62" s="287" t="s">
        <v>312</v>
      </c>
      <c r="B62" s="288" t="s">
        <v>367</v>
      </c>
      <c r="C62" s="280">
        <v>8029100</v>
      </c>
      <c r="E62" s="13"/>
    </row>
    <row r="63" spans="1:5" ht="23.25" customHeight="1">
      <c r="A63" s="107" t="s">
        <v>388</v>
      </c>
      <c r="B63" s="301" t="s">
        <v>389</v>
      </c>
      <c r="C63" s="277">
        <f>C64</f>
        <v>371472</v>
      </c>
      <c r="E63" s="13"/>
    </row>
    <row r="64" spans="1:5" ht="13.5" customHeight="1">
      <c r="A64" s="107" t="s">
        <v>390</v>
      </c>
      <c r="B64" s="302" t="s">
        <v>391</v>
      </c>
      <c r="C64" s="280">
        <f>C65</f>
        <v>371472</v>
      </c>
      <c r="E64" s="13"/>
    </row>
    <row r="65" spans="1:5" ht="10.5" customHeight="1">
      <c r="A65" s="108" t="s">
        <v>392</v>
      </c>
      <c r="B65" s="303" t="s">
        <v>393</v>
      </c>
      <c r="C65" s="280">
        <f>371472</f>
        <v>371472</v>
      </c>
      <c r="E65" s="13"/>
    </row>
    <row r="66" spans="1:5" ht="12.75" customHeight="1">
      <c r="A66" s="275" t="s">
        <v>288</v>
      </c>
      <c r="B66" s="282" t="s">
        <v>368</v>
      </c>
      <c r="C66" s="277">
        <f>C69+C67</f>
        <v>392220</v>
      </c>
      <c r="E66" s="13"/>
    </row>
    <row r="67" spans="1:5" ht="21" customHeight="1">
      <c r="A67" s="275" t="s">
        <v>290</v>
      </c>
      <c r="B67" s="282" t="s">
        <v>339</v>
      </c>
      <c r="C67" s="277">
        <f>C68</f>
        <v>47420</v>
      </c>
      <c r="E67" s="13"/>
    </row>
    <row r="68" spans="1:5" ht="21" customHeight="1">
      <c r="A68" s="278" t="s">
        <v>291</v>
      </c>
      <c r="B68" s="283" t="s">
        <v>369</v>
      </c>
      <c r="C68" s="280">
        <v>47420</v>
      </c>
      <c r="E68" s="13"/>
    </row>
    <row r="69" spans="1:5" ht="21.6" customHeight="1">
      <c r="A69" s="275" t="s">
        <v>277</v>
      </c>
      <c r="B69" s="276" t="s">
        <v>370</v>
      </c>
      <c r="C69" s="277">
        <f>C70</f>
        <v>344800</v>
      </c>
      <c r="E69" s="13"/>
    </row>
    <row r="70" spans="1:5" ht="33.75">
      <c r="A70" s="278" t="s">
        <v>278</v>
      </c>
      <c r="B70" s="284" t="s">
        <v>371</v>
      </c>
      <c r="C70" s="280">
        <v>344800</v>
      </c>
      <c r="E70" s="13"/>
    </row>
    <row r="71" spans="1:5" ht="12.95" customHeight="1">
      <c r="A71" s="289" t="s">
        <v>43</v>
      </c>
      <c r="B71" s="290" t="s">
        <v>274</v>
      </c>
      <c r="C71" s="291">
        <f>C56+C23</f>
        <v>13045167.636363637</v>
      </c>
      <c r="E71" s="13"/>
    </row>
    <row r="72" spans="1:5" ht="11.25">
      <c r="A72" s="110"/>
      <c r="B72" s="111"/>
      <c r="C72" s="112"/>
      <c r="E72" s="13"/>
    </row>
    <row r="73" spans="1:5" ht="11.25">
      <c r="A73" s="110"/>
      <c r="B73" s="111"/>
      <c r="C73" s="112"/>
      <c r="E73" s="13"/>
    </row>
  </sheetData>
  <mergeCells count="20">
    <mergeCell ref="A8:E8"/>
    <mergeCell ref="A9:E9"/>
    <mergeCell ref="A15:E15"/>
    <mergeCell ref="B21:B22"/>
    <mergeCell ref="B11:E11"/>
    <mergeCell ref="B12:E12"/>
    <mergeCell ref="B13:E13"/>
    <mergeCell ref="A17:E17"/>
    <mergeCell ref="A18:E18"/>
    <mergeCell ref="A19:E19"/>
    <mergeCell ref="A10:E10"/>
    <mergeCell ref="C14:E14"/>
    <mergeCell ref="A21:A22"/>
    <mergeCell ref="A1:E1"/>
    <mergeCell ref="A7:E7"/>
    <mergeCell ref="A2:E2"/>
    <mergeCell ref="A3:E3"/>
    <mergeCell ref="B4:E4"/>
    <mergeCell ref="B5:E5"/>
    <mergeCell ref="B6:E6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1"/>
  <sheetViews>
    <sheetView view="pageBreakPreview" zoomScale="140" zoomScaleSheetLayoutView="140" workbookViewId="0">
      <selection activeCell="A13" sqref="A13:G13"/>
    </sheetView>
  </sheetViews>
  <sheetFormatPr defaultColWidth="9.140625" defaultRowHeight="12.75"/>
  <cols>
    <col min="1" max="1" width="43.42578125" style="1" customWidth="1"/>
    <col min="2" max="2" width="6.42578125" style="12" customWidth="1"/>
    <col min="3" max="3" width="6.5703125" style="12" customWidth="1"/>
    <col min="4" max="4" width="6.42578125" style="12" customWidth="1"/>
    <col min="5" max="5" width="11.42578125" style="12" customWidth="1"/>
    <col min="6" max="6" width="5.140625" style="1" customWidth="1"/>
    <col min="7" max="7" width="13.85546875" style="1" customWidth="1"/>
    <col min="8" max="9" width="12.42578125" style="1" customWidth="1"/>
    <col min="10" max="16384" width="9.140625" style="1"/>
  </cols>
  <sheetData>
    <row r="1" spans="1:9">
      <c r="A1" s="4"/>
      <c r="B1" s="344" t="s">
        <v>460</v>
      </c>
      <c r="C1" s="344"/>
      <c r="D1" s="344"/>
      <c r="E1" s="344"/>
      <c r="F1" s="344"/>
      <c r="G1" s="344"/>
    </row>
    <row r="2" spans="1:9">
      <c r="A2" s="5"/>
      <c r="B2" s="344" t="s">
        <v>431</v>
      </c>
      <c r="C2" s="344"/>
      <c r="D2" s="344"/>
      <c r="E2" s="344"/>
      <c r="F2" s="344"/>
      <c r="G2" s="344"/>
    </row>
    <row r="3" spans="1:9">
      <c r="A3" s="344" t="s">
        <v>383</v>
      </c>
      <c r="B3" s="344"/>
      <c r="C3" s="344"/>
      <c r="D3" s="344"/>
      <c r="E3" s="344"/>
      <c r="F3" s="344"/>
      <c r="G3" s="344"/>
    </row>
    <row r="4" spans="1:9">
      <c r="A4" s="344" t="s">
        <v>385</v>
      </c>
      <c r="B4" s="344"/>
      <c r="C4" s="344"/>
      <c r="D4" s="344"/>
      <c r="E4" s="344"/>
      <c r="F4" s="344"/>
      <c r="G4" s="344"/>
    </row>
    <row r="5" spans="1:9">
      <c r="A5" s="344" t="s">
        <v>448</v>
      </c>
      <c r="B5" s="344"/>
      <c r="C5" s="344"/>
      <c r="D5" s="344"/>
      <c r="E5" s="344"/>
      <c r="F5" s="344"/>
      <c r="G5" s="344"/>
    </row>
    <row r="6" spans="1:9">
      <c r="A6" s="344" t="s">
        <v>384</v>
      </c>
      <c r="B6" s="344"/>
      <c r="C6" s="344"/>
      <c r="D6" s="344"/>
      <c r="E6" s="344"/>
      <c r="F6" s="344"/>
      <c r="G6" s="344"/>
    </row>
    <row r="7" spans="1:9">
      <c r="A7" s="4"/>
      <c r="B7" s="334" t="s">
        <v>342</v>
      </c>
      <c r="C7" s="334"/>
      <c r="D7" s="334"/>
      <c r="E7" s="334"/>
      <c r="F7" s="334"/>
      <c r="G7" s="334"/>
    </row>
    <row r="8" spans="1:9">
      <c r="A8" s="4"/>
      <c r="B8" s="334" t="s">
        <v>464</v>
      </c>
      <c r="C8" s="334"/>
      <c r="D8" s="334"/>
      <c r="E8" s="334"/>
      <c r="F8" s="334"/>
      <c r="G8" s="334"/>
    </row>
    <row r="10" spans="1:9">
      <c r="A10" s="4"/>
      <c r="B10" s="344" t="s">
        <v>318</v>
      </c>
      <c r="C10" s="344"/>
      <c r="D10" s="344"/>
      <c r="E10" s="344"/>
      <c r="F10" s="344"/>
      <c r="G10" s="344"/>
      <c r="H10" s="4"/>
      <c r="I10" s="4"/>
    </row>
    <row r="11" spans="1:9">
      <c r="A11" s="5"/>
      <c r="B11" s="344" t="s">
        <v>431</v>
      </c>
      <c r="C11" s="344"/>
      <c r="D11" s="344"/>
      <c r="E11" s="344"/>
      <c r="F11" s="344"/>
      <c r="G11" s="344"/>
      <c r="H11" s="5"/>
      <c r="I11" s="5"/>
    </row>
    <row r="12" spans="1:9">
      <c r="A12" s="344" t="s">
        <v>383</v>
      </c>
      <c r="B12" s="344"/>
      <c r="C12" s="344"/>
      <c r="D12" s="344"/>
      <c r="E12" s="344"/>
      <c r="F12" s="344"/>
      <c r="G12" s="344"/>
      <c r="H12" s="4"/>
      <c r="I12" s="4"/>
    </row>
    <row r="13" spans="1:9">
      <c r="A13" s="344" t="s">
        <v>385</v>
      </c>
      <c r="B13" s="344"/>
      <c r="C13" s="344"/>
      <c r="D13" s="344"/>
      <c r="E13" s="344"/>
      <c r="F13" s="344"/>
      <c r="G13" s="344"/>
      <c r="H13" s="4"/>
      <c r="I13" s="4"/>
    </row>
    <row r="14" spans="1:9">
      <c r="A14" s="344" t="s">
        <v>432</v>
      </c>
      <c r="B14" s="344"/>
      <c r="C14" s="344"/>
      <c r="D14" s="344"/>
      <c r="E14" s="344"/>
      <c r="F14" s="344"/>
      <c r="G14" s="344"/>
      <c r="H14" s="4"/>
      <c r="I14" s="4"/>
    </row>
    <row r="15" spans="1:9">
      <c r="A15" s="344" t="s">
        <v>384</v>
      </c>
      <c r="B15" s="344"/>
      <c r="C15" s="344"/>
      <c r="D15" s="344"/>
      <c r="E15" s="344"/>
      <c r="F15" s="344"/>
      <c r="G15" s="344"/>
      <c r="H15" s="4"/>
      <c r="I15" s="4"/>
    </row>
    <row r="16" spans="1:9">
      <c r="A16" s="4"/>
      <c r="B16" s="334" t="s">
        <v>342</v>
      </c>
      <c r="C16" s="334"/>
      <c r="D16" s="334"/>
      <c r="E16" s="334"/>
      <c r="F16" s="334"/>
      <c r="G16" s="334"/>
      <c r="H16" s="4"/>
      <c r="I16" s="4"/>
    </row>
    <row r="17" spans="1:9">
      <c r="A17" s="4"/>
      <c r="B17" s="334" t="s">
        <v>433</v>
      </c>
      <c r="C17" s="334"/>
      <c r="D17" s="334"/>
      <c r="E17" s="334"/>
      <c r="F17" s="334"/>
      <c r="G17" s="334"/>
      <c r="H17" s="4"/>
      <c r="I17" s="4"/>
    </row>
    <row r="18" spans="1:9" ht="10.5" customHeight="1">
      <c r="A18" s="2"/>
    </row>
    <row r="19" spans="1:9">
      <c r="A19" s="346" t="s">
        <v>435</v>
      </c>
      <c r="B19" s="346"/>
      <c r="C19" s="346"/>
      <c r="D19" s="346"/>
      <c r="E19" s="346"/>
      <c r="F19" s="346"/>
      <c r="G19" s="346"/>
    </row>
    <row r="20" spans="1:9">
      <c r="A20" s="346" t="s">
        <v>443</v>
      </c>
      <c r="B20" s="346"/>
      <c r="C20" s="346"/>
      <c r="D20" s="346"/>
      <c r="E20" s="346"/>
      <c r="F20" s="346"/>
      <c r="G20" s="346"/>
    </row>
    <row r="21" spans="1:9" ht="9" customHeight="1" thickBot="1">
      <c r="A21" s="347"/>
      <c r="B21" s="347"/>
      <c r="C21" s="347"/>
      <c r="D21" s="347"/>
      <c r="E21" s="347"/>
      <c r="F21" s="347"/>
      <c r="G21" s="347"/>
    </row>
    <row r="22" spans="1:9" ht="1.5" hidden="1" customHeight="1">
      <c r="A22" s="346"/>
      <c r="B22" s="346"/>
      <c r="C22" s="346"/>
      <c r="D22" s="346"/>
      <c r="E22" s="346"/>
      <c r="F22" s="346"/>
      <c r="G22" s="346"/>
    </row>
    <row r="23" spans="1:9" hidden="1">
      <c r="A23" s="346"/>
      <c r="B23" s="346"/>
      <c r="C23" s="346"/>
      <c r="D23" s="346"/>
      <c r="E23" s="346"/>
      <c r="F23" s="346"/>
      <c r="G23" s="346"/>
    </row>
    <row r="24" spans="1:9" hidden="1">
      <c r="A24" s="345"/>
      <c r="B24" s="345"/>
      <c r="C24" s="345"/>
      <c r="D24" s="345"/>
      <c r="E24" s="345"/>
      <c r="F24" s="345"/>
      <c r="G24" s="345"/>
    </row>
    <row r="25" spans="1:9" s="58" customFormat="1" ht="26.25" thickBot="1">
      <c r="A25" s="180" t="s">
        <v>0</v>
      </c>
      <c r="B25" s="114"/>
      <c r="C25" s="115" t="s">
        <v>1</v>
      </c>
      <c r="D25" s="115" t="s">
        <v>2</v>
      </c>
      <c r="E25" s="115" t="s">
        <v>54</v>
      </c>
      <c r="F25" s="115" t="s">
        <v>3</v>
      </c>
      <c r="G25" s="116" t="s">
        <v>320</v>
      </c>
    </row>
    <row r="26" spans="1:9" s="58" customFormat="1" ht="39" thickBot="1">
      <c r="A26" s="181" t="s">
        <v>434</v>
      </c>
      <c r="B26" s="135"/>
      <c r="C26" s="136"/>
      <c r="D26" s="136"/>
      <c r="E26" s="136"/>
      <c r="F26" s="136"/>
      <c r="G26" s="137">
        <f>G27+G63+G70+G107+G126+G155+G168+G90+G175</f>
        <v>13696225.240000002</v>
      </c>
    </row>
    <row r="27" spans="1:9" s="58" customFormat="1" ht="12.75" customHeight="1">
      <c r="A27" s="151" t="s">
        <v>4</v>
      </c>
      <c r="B27" s="69" t="s">
        <v>8</v>
      </c>
      <c r="C27" s="67" t="s">
        <v>5</v>
      </c>
      <c r="D27" s="67"/>
      <c r="E27" s="67"/>
      <c r="F27" s="67"/>
      <c r="G27" s="139">
        <f>G28+G33+G42+G46</f>
        <v>2867412.17</v>
      </c>
    </row>
    <row r="28" spans="1:9" s="58" customFormat="1" ht="38.25">
      <c r="A28" s="138" t="s">
        <v>63</v>
      </c>
      <c r="B28" s="140" t="s">
        <v>8</v>
      </c>
      <c r="C28" s="140" t="s">
        <v>5</v>
      </c>
      <c r="D28" s="98" t="s">
        <v>6</v>
      </c>
      <c r="E28" s="98"/>
      <c r="F28" s="98"/>
      <c r="G28" s="99">
        <f>G29</f>
        <v>540067.49</v>
      </c>
    </row>
    <row r="29" spans="1:9" s="58" customFormat="1" ht="51">
      <c r="A29" s="141" t="s">
        <v>55</v>
      </c>
      <c r="B29" s="142" t="s">
        <v>8</v>
      </c>
      <c r="C29" s="59" t="s">
        <v>5</v>
      </c>
      <c r="D29" s="59" t="s">
        <v>6</v>
      </c>
      <c r="E29" s="60" t="s">
        <v>188</v>
      </c>
      <c r="F29" s="60"/>
      <c r="G29" s="63">
        <f>G30</f>
        <v>540067.49</v>
      </c>
    </row>
    <row r="30" spans="1:9" s="58" customFormat="1" ht="25.5">
      <c r="A30" s="141" t="s">
        <v>64</v>
      </c>
      <c r="B30" s="59" t="s">
        <v>8</v>
      </c>
      <c r="C30" s="59" t="s">
        <v>5</v>
      </c>
      <c r="D30" s="60" t="s">
        <v>6</v>
      </c>
      <c r="E30" s="60" t="s">
        <v>275</v>
      </c>
      <c r="F30" s="60"/>
      <c r="G30" s="63">
        <f>G31</f>
        <v>540067.49</v>
      </c>
    </row>
    <row r="31" spans="1:9" s="58" customFormat="1">
      <c r="A31" s="141" t="s">
        <v>19</v>
      </c>
      <c r="B31" s="59" t="s">
        <v>8</v>
      </c>
      <c r="C31" s="59" t="s">
        <v>5</v>
      </c>
      <c r="D31" s="59" t="s">
        <v>6</v>
      </c>
      <c r="E31" s="60" t="s">
        <v>189</v>
      </c>
      <c r="F31" s="60"/>
      <c r="G31" s="63">
        <f>G32</f>
        <v>540067.49</v>
      </c>
    </row>
    <row r="32" spans="1:9" s="58" customFormat="1" ht="26.25" customHeight="1">
      <c r="A32" s="141" t="s">
        <v>56</v>
      </c>
      <c r="B32" s="59" t="s">
        <v>8</v>
      </c>
      <c r="C32" s="59" t="s">
        <v>5</v>
      </c>
      <c r="D32" s="59" t="s">
        <v>6</v>
      </c>
      <c r="E32" s="60" t="s">
        <v>189</v>
      </c>
      <c r="F32" s="60" t="s">
        <v>57</v>
      </c>
      <c r="G32" s="63">
        <f>540575.49-508</f>
        <v>540067.49</v>
      </c>
    </row>
    <row r="33" spans="1:7" s="58" customFormat="1" ht="51.75" customHeight="1">
      <c r="A33" s="138" t="s">
        <v>65</v>
      </c>
      <c r="B33" s="143" t="s">
        <v>8</v>
      </c>
      <c r="C33" s="140" t="s">
        <v>5</v>
      </c>
      <c r="D33" s="140" t="s">
        <v>7</v>
      </c>
      <c r="E33" s="140"/>
      <c r="F33" s="140"/>
      <c r="G33" s="99">
        <f>G34</f>
        <v>2293344.6799999997</v>
      </c>
    </row>
    <row r="34" spans="1:7" s="58" customFormat="1" ht="51" customHeight="1">
      <c r="A34" s="141" t="s">
        <v>55</v>
      </c>
      <c r="B34" s="59" t="s">
        <v>8</v>
      </c>
      <c r="C34" s="59" t="s">
        <v>5</v>
      </c>
      <c r="D34" s="60" t="s">
        <v>7</v>
      </c>
      <c r="E34" s="60" t="s">
        <v>188</v>
      </c>
      <c r="F34" s="60"/>
      <c r="G34" s="63">
        <f>G35</f>
        <v>2293344.6799999997</v>
      </c>
    </row>
    <row r="35" spans="1:7" s="58" customFormat="1" ht="25.5" customHeight="1">
      <c r="A35" s="175" t="s">
        <v>66</v>
      </c>
      <c r="B35" s="176" t="s">
        <v>8</v>
      </c>
      <c r="C35" s="176" t="s">
        <v>5</v>
      </c>
      <c r="D35" s="176" t="s">
        <v>7</v>
      </c>
      <c r="E35" s="176" t="s">
        <v>190</v>
      </c>
      <c r="F35" s="176"/>
      <c r="G35" s="162">
        <f>G36+G40</f>
        <v>2293344.6799999997</v>
      </c>
    </row>
    <row r="36" spans="1:7" s="58" customFormat="1" ht="14.25" customHeight="1">
      <c r="A36" s="175" t="s">
        <v>58</v>
      </c>
      <c r="B36" s="176" t="s">
        <v>8</v>
      </c>
      <c r="C36" s="176" t="s">
        <v>5</v>
      </c>
      <c r="D36" s="176" t="s">
        <v>7</v>
      </c>
      <c r="E36" s="176" t="s">
        <v>191</v>
      </c>
      <c r="F36" s="176"/>
      <c r="G36" s="162">
        <f>G37+G38+G39</f>
        <v>2292344.6799999997</v>
      </c>
    </row>
    <row r="37" spans="1:7" s="58" customFormat="1" ht="25.5">
      <c r="A37" s="175" t="s">
        <v>56</v>
      </c>
      <c r="B37" s="176" t="s">
        <v>8</v>
      </c>
      <c r="C37" s="176" t="s">
        <v>5</v>
      </c>
      <c r="D37" s="176" t="s">
        <v>7</v>
      </c>
      <c r="E37" s="176" t="s">
        <v>191</v>
      </c>
      <c r="F37" s="176" t="s">
        <v>57</v>
      </c>
      <c r="G37" s="162">
        <v>956205.46</v>
      </c>
    </row>
    <row r="38" spans="1:7" s="58" customFormat="1" ht="37.5" customHeight="1">
      <c r="A38" s="177" t="s">
        <v>59</v>
      </c>
      <c r="B38" s="176" t="s">
        <v>8</v>
      </c>
      <c r="C38" s="176" t="s">
        <v>5</v>
      </c>
      <c r="D38" s="176" t="s">
        <v>7</v>
      </c>
      <c r="E38" s="176" t="s">
        <v>191</v>
      </c>
      <c r="F38" s="176" t="s">
        <v>60</v>
      </c>
      <c r="G38" s="162">
        <f>931139.22+50000</f>
        <v>981139.22</v>
      </c>
    </row>
    <row r="39" spans="1:7" s="58" customFormat="1">
      <c r="A39" s="178" t="s">
        <v>61</v>
      </c>
      <c r="B39" s="176" t="s">
        <v>8</v>
      </c>
      <c r="C39" s="176" t="s">
        <v>5</v>
      </c>
      <c r="D39" s="176" t="s">
        <v>7</v>
      </c>
      <c r="E39" s="176" t="s">
        <v>191</v>
      </c>
      <c r="F39" s="176" t="s">
        <v>62</v>
      </c>
      <c r="G39" s="162">
        <v>355000</v>
      </c>
    </row>
    <row r="40" spans="1:7" s="58" customFormat="1" ht="52.9" customHeight="1">
      <c r="A40" s="179" t="s">
        <v>341</v>
      </c>
      <c r="B40" s="176" t="s">
        <v>8</v>
      </c>
      <c r="C40" s="176" t="s">
        <v>5</v>
      </c>
      <c r="D40" s="176" t="s">
        <v>7</v>
      </c>
      <c r="E40" s="176" t="s">
        <v>292</v>
      </c>
      <c r="F40" s="176"/>
      <c r="G40" s="162">
        <f>G41</f>
        <v>1000</v>
      </c>
    </row>
    <row r="41" spans="1:7" s="58" customFormat="1" ht="38.25">
      <c r="A41" s="296" t="s">
        <v>59</v>
      </c>
      <c r="B41" s="297" t="s">
        <v>8</v>
      </c>
      <c r="C41" s="297" t="s">
        <v>5</v>
      </c>
      <c r="D41" s="297" t="s">
        <v>7</v>
      </c>
      <c r="E41" s="297" t="s">
        <v>292</v>
      </c>
      <c r="F41" s="297" t="s">
        <v>60</v>
      </c>
      <c r="G41" s="298">
        <v>1000</v>
      </c>
    </row>
    <row r="42" spans="1:7" s="58" customFormat="1">
      <c r="A42" s="138" t="s">
        <v>67</v>
      </c>
      <c r="B42" s="140" t="s">
        <v>8</v>
      </c>
      <c r="C42" s="140" t="s">
        <v>5</v>
      </c>
      <c r="D42" s="140" t="s">
        <v>39</v>
      </c>
      <c r="E42" s="98"/>
      <c r="F42" s="98"/>
      <c r="G42" s="99">
        <f>G43</f>
        <v>30000</v>
      </c>
    </row>
    <row r="43" spans="1:7" s="58" customFormat="1" ht="51">
      <c r="A43" s="141" t="s">
        <v>55</v>
      </c>
      <c r="B43" s="59" t="s">
        <v>8</v>
      </c>
      <c r="C43" s="59" t="s">
        <v>5</v>
      </c>
      <c r="D43" s="60" t="s">
        <v>39</v>
      </c>
      <c r="E43" s="60" t="s">
        <v>188</v>
      </c>
      <c r="F43" s="60"/>
      <c r="G43" s="63">
        <f>G44</f>
        <v>30000</v>
      </c>
    </row>
    <row r="44" spans="1:7" s="58" customFormat="1" ht="51">
      <c r="A44" s="141" t="s">
        <v>70</v>
      </c>
      <c r="B44" s="59" t="s">
        <v>8</v>
      </c>
      <c r="C44" s="59" t="s">
        <v>5</v>
      </c>
      <c r="D44" s="60" t="s">
        <v>39</v>
      </c>
      <c r="E44" s="60" t="s">
        <v>276</v>
      </c>
      <c r="F44" s="60"/>
      <c r="G44" s="63">
        <f>G45</f>
        <v>30000</v>
      </c>
    </row>
    <row r="45" spans="1:7" s="58" customFormat="1">
      <c r="A45" s="144" t="s">
        <v>67</v>
      </c>
      <c r="B45" s="59" t="s">
        <v>8</v>
      </c>
      <c r="C45" s="59" t="s">
        <v>5</v>
      </c>
      <c r="D45" s="60" t="s">
        <v>39</v>
      </c>
      <c r="E45" s="60" t="s">
        <v>192</v>
      </c>
      <c r="F45" s="60" t="s">
        <v>68</v>
      </c>
      <c r="G45" s="63">
        <v>30000</v>
      </c>
    </row>
    <row r="46" spans="1:7" s="58" customFormat="1" ht="15.75" customHeight="1">
      <c r="A46" s="138" t="s">
        <v>47</v>
      </c>
      <c r="B46" s="140" t="s">
        <v>8</v>
      </c>
      <c r="C46" s="140" t="s">
        <v>5</v>
      </c>
      <c r="D46" s="98" t="s">
        <v>46</v>
      </c>
      <c r="E46" s="98"/>
      <c r="F46" s="98"/>
      <c r="G46" s="99">
        <f>G47</f>
        <v>4000</v>
      </c>
    </row>
    <row r="47" spans="1:7" s="58" customFormat="1" ht="50.25" customHeight="1">
      <c r="A47" s="147" t="s">
        <v>295</v>
      </c>
      <c r="B47" s="148" t="s">
        <v>8</v>
      </c>
      <c r="C47" s="148" t="s">
        <v>5</v>
      </c>
      <c r="D47" s="149" t="s">
        <v>46</v>
      </c>
      <c r="E47" s="149" t="s">
        <v>201</v>
      </c>
      <c r="F47" s="149"/>
      <c r="G47" s="63">
        <f>G48+G52+G56</f>
        <v>4000</v>
      </c>
    </row>
    <row r="48" spans="1:7" s="58" customFormat="1" ht="38.25">
      <c r="A48" s="147" t="s">
        <v>297</v>
      </c>
      <c r="B48" s="148" t="s">
        <v>8</v>
      </c>
      <c r="C48" s="148" t="s">
        <v>5</v>
      </c>
      <c r="D48" s="149" t="s">
        <v>46</v>
      </c>
      <c r="E48" s="149" t="s">
        <v>208</v>
      </c>
      <c r="F48" s="149"/>
      <c r="G48" s="153">
        <f>G49</f>
        <v>1000</v>
      </c>
    </row>
    <row r="49" spans="1:7" s="58" customFormat="1" ht="25.5">
      <c r="A49" s="147" t="s">
        <v>123</v>
      </c>
      <c r="B49" s="148" t="s">
        <v>8</v>
      </c>
      <c r="C49" s="148" t="s">
        <v>5</v>
      </c>
      <c r="D49" s="149" t="s">
        <v>46</v>
      </c>
      <c r="E49" s="149" t="s">
        <v>209</v>
      </c>
      <c r="F49" s="149"/>
      <c r="G49" s="155">
        <f>G50</f>
        <v>1000</v>
      </c>
    </row>
    <row r="50" spans="1:7" s="58" customFormat="1" ht="25.5">
      <c r="A50" s="147" t="s">
        <v>125</v>
      </c>
      <c r="B50" s="148" t="s">
        <v>8</v>
      </c>
      <c r="C50" s="148" t="s">
        <v>5</v>
      </c>
      <c r="D50" s="149" t="s">
        <v>46</v>
      </c>
      <c r="E50" s="149" t="s">
        <v>210</v>
      </c>
      <c r="F50" s="149"/>
      <c r="G50" s="63">
        <f>G51</f>
        <v>1000</v>
      </c>
    </row>
    <row r="51" spans="1:7" s="58" customFormat="1" ht="38.25">
      <c r="A51" s="147" t="s">
        <v>59</v>
      </c>
      <c r="B51" s="148" t="s">
        <v>8</v>
      </c>
      <c r="C51" s="148" t="s">
        <v>5</v>
      </c>
      <c r="D51" s="149" t="s">
        <v>46</v>
      </c>
      <c r="E51" s="149" t="s">
        <v>210</v>
      </c>
      <c r="F51" s="149" t="s">
        <v>60</v>
      </c>
      <c r="G51" s="63">
        <v>1000</v>
      </c>
    </row>
    <row r="52" spans="1:7" s="58" customFormat="1" ht="36.75" customHeight="1">
      <c r="A52" s="147" t="s">
        <v>422</v>
      </c>
      <c r="B52" s="148" t="s">
        <v>8</v>
      </c>
      <c r="C52" s="148" t="s">
        <v>5</v>
      </c>
      <c r="D52" s="149" t="s">
        <v>46</v>
      </c>
      <c r="E52" s="149" t="s">
        <v>211</v>
      </c>
      <c r="F52" s="149"/>
      <c r="G52" s="155">
        <f>G53</f>
        <v>1000</v>
      </c>
    </row>
    <row r="53" spans="1:7" s="58" customFormat="1">
      <c r="A53" s="141" t="s">
        <v>128</v>
      </c>
      <c r="B53" s="59" t="s">
        <v>8</v>
      </c>
      <c r="C53" s="59" t="s">
        <v>5</v>
      </c>
      <c r="D53" s="59" t="s">
        <v>46</v>
      </c>
      <c r="E53" s="60" t="s">
        <v>212</v>
      </c>
      <c r="F53" s="60"/>
      <c r="G53" s="63">
        <v>1000</v>
      </c>
    </row>
    <row r="54" spans="1:7" s="58" customFormat="1">
      <c r="A54" s="141" t="s">
        <v>130</v>
      </c>
      <c r="B54" s="59" t="s">
        <v>8</v>
      </c>
      <c r="C54" s="59" t="s">
        <v>5</v>
      </c>
      <c r="D54" s="60" t="s">
        <v>46</v>
      </c>
      <c r="E54" s="60" t="s">
        <v>213</v>
      </c>
      <c r="F54" s="60"/>
      <c r="G54" s="63">
        <v>1000</v>
      </c>
    </row>
    <row r="55" spans="1:7" s="58" customFormat="1" ht="37.5" customHeight="1">
      <c r="A55" s="141" t="s">
        <v>59</v>
      </c>
      <c r="B55" s="59" t="s">
        <v>8</v>
      </c>
      <c r="C55" s="59" t="s">
        <v>5</v>
      </c>
      <c r="D55" s="60" t="s">
        <v>46</v>
      </c>
      <c r="E55" s="60" t="s">
        <v>213</v>
      </c>
      <c r="F55" s="60" t="s">
        <v>60</v>
      </c>
      <c r="G55" s="153">
        <v>1000</v>
      </c>
    </row>
    <row r="56" spans="1:7" s="58" customFormat="1" ht="61.5" customHeight="1">
      <c r="A56" s="292" t="s">
        <v>421</v>
      </c>
      <c r="B56" s="293" t="s">
        <v>8</v>
      </c>
      <c r="C56" s="293" t="s">
        <v>5</v>
      </c>
      <c r="D56" s="62" t="s">
        <v>46</v>
      </c>
      <c r="E56" s="62" t="s">
        <v>195</v>
      </c>
      <c r="F56" s="62"/>
      <c r="G56" s="139">
        <f>G57+G60</f>
        <v>2000</v>
      </c>
    </row>
    <row r="57" spans="1:7" s="58" customFormat="1">
      <c r="A57" s="64" t="s">
        <v>138</v>
      </c>
      <c r="B57" s="293" t="s">
        <v>8</v>
      </c>
      <c r="C57" s="293" t="s">
        <v>5</v>
      </c>
      <c r="D57" s="62" t="s">
        <v>46</v>
      </c>
      <c r="E57" s="62" t="s">
        <v>198</v>
      </c>
      <c r="F57" s="62"/>
      <c r="G57" s="63">
        <f>G58</f>
        <v>1000</v>
      </c>
    </row>
    <row r="58" spans="1:7" s="58" customFormat="1" ht="25.5">
      <c r="A58" s="294" t="s">
        <v>69</v>
      </c>
      <c r="B58" s="295" t="s">
        <v>8</v>
      </c>
      <c r="C58" s="293" t="s">
        <v>5</v>
      </c>
      <c r="D58" s="293" t="s">
        <v>46</v>
      </c>
      <c r="E58" s="62" t="s">
        <v>196</v>
      </c>
      <c r="F58" s="62"/>
      <c r="G58" s="63">
        <f>SUM(G59)</f>
        <v>1000</v>
      </c>
    </row>
    <row r="59" spans="1:7" s="58" customFormat="1" ht="38.25">
      <c r="A59" s="146" t="s">
        <v>59</v>
      </c>
      <c r="B59" s="59" t="s">
        <v>8</v>
      </c>
      <c r="C59" s="59" t="s">
        <v>5</v>
      </c>
      <c r="D59" s="60" t="s">
        <v>46</v>
      </c>
      <c r="E59" s="149" t="s">
        <v>196</v>
      </c>
      <c r="F59" s="60" t="s">
        <v>60</v>
      </c>
      <c r="G59" s="155">
        <v>1000</v>
      </c>
    </row>
    <row r="60" spans="1:7" s="58" customFormat="1" ht="25.5">
      <c r="A60" s="147" t="s">
        <v>199</v>
      </c>
      <c r="B60" s="59" t="s">
        <v>8</v>
      </c>
      <c r="C60" s="59" t="s">
        <v>5</v>
      </c>
      <c r="D60" s="59" t="s">
        <v>46</v>
      </c>
      <c r="E60" s="149" t="s">
        <v>200</v>
      </c>
      <c r="F60" s="60"/>
      <c r="G60" s="63">
        <f>G61</f>
        <v>1000</v>
      </c>
    </row>
    <row r="61" spans="1:7" s="58" customFormat="1" ht="25.5">
      <c r="A61" s="147" t="s">
        <v>69</v>
      </c>
      <c r="B61" s="59" t="s">
        <v>8</v>
      </c>
      <c r="C61" s="59" t="s">
        <v>5</v>
      </c>
      <c r="D61" s="59" t="s">
        <v>46</v>
      </c>
      <c r="E61" s="149" t="s">
        <v>197</v>
      </c>
      <c r="F61" s="60"/>
      <c r="G61" s="63">
        <f>G62</f>
        <v>1000</v>
      </c>
    </row>
    <row r="62" spans="1:7" s="58" customFormat="1" ht="27" customHeight="1">
      <c r="A62" s="97" t="s">
        <v>59</v>
      </c>
      <c r="B62" s="293" t="s">
        <v>8</v>
      </c>
      <c r="C62" s="293" t="s">
        <v>5</v>
      </c>
      <c r="D62" s="293" t="s">
        <v>46</v>
      </c>
      <c r="E62" s="300" t="s">
        <v>197</v>
      </c>
      <c r="F62" s="62" t="s">
        <v>60</v>
      </c>
      <c r="G62" s="153">
        <v>1000</v>
      </c>
    </row>
    <row r="63" spans="1:7" s="58" customFormat="1" ht="13.9" customHeight="1">
      <c r="A63" s="151" t="s">
        <v>9</v>
      </c>
      <c r="B63" s="98" t="s">
        <v>8</v>
      </c>
      <c r="C63" s="140" t="s">
        <v>6</v>
      </c>
      <c r="D63" s="98"/>
      <c r="E63" s="152"/>
      <c r="F63" s="98"/>
      <c r="G63" s="153">
        <f>G64</f>
        <v>344800</v>
      </c>
    </row>
    <row r="64" spans="1:7" s="58" customFormat="1" ht="14.1" customHeight="1">
      <c r="A64" s="151" t="s">
        <v>10</v>
      </c>
      <c r="B64" s="156" t="s">
        <v>8</v>
      </c>
      <c r="C64" s="69" t="s">
        <v>6</v>
      </c>
      <c r="D64" s="67" t="s">
        <v>12</v>
      </c>
      <c r="E64" s="67"/>
      <c r="F64" s="67"/>
      <c r="G64" s="139">
        <f>G65</f>
        <v>344800</v>
      </c>
    </row>
    <row r="65" spans="1:7" s="58" customFormat="1" ht="51" customHeight="1">
      <c r="A65" s="141" t="s">
        <v>55</v>
      </c>
      <c r="B65" s="142" t="s">
        <v>8</v>
      </c>
      <c r="C65" s="59" t="s">
        <v>6</v>
      </c>
      <c r="D65" s="59" t="s">
        <v>12</v>
      </c>
      <c r="E65" s="60" t="s">
        <v>188</v>
      </c>
      <c r="F65" s="60"/>
      <c r="G65" s="63">
        <f>G66</f>
        <v>344800</v>
      </c>
    </row>
    <row r="66" spans="1:7" s="58" customFormat="1" ht="13.15" customHeight="1">
      <c r="A66" s="141" t="s">
        <v>47</v>
      </c>
      <c r="B66" s="59" t="s">
        <v>8</v>
      </c>
      <c r="C66" s="60" t="s">
        <v>6</v>
      </c>
      <c r="D66" s="60" t="s">
        <v>12</v>
      </c>
      <c r="E66" s="60" t="s">
        <v>193</v>
      </c>
      <c r="F66" s="60"/>
      <c r="G66" s="63">
        <f>SUM(G67)</f>
        <v>344800</v>
      </c>
    </row>
    <row r="67" spans="1:7" s="58" customFormat="1" ht="39" customHeight="1">
      <c r="A67" s="65" t="s">
        <v>20</v>
      </c>
      <c r="B67" s="142" t="s">
        <v>8</v>
      </c>
      <c r="C67" s="59" t="s">
        <v>6</v>
      </c>
      <c r="D67" s="59" t="s">
        <v>12</v>
      </c>
      <c r="E67" s="60" t="s">
        <v>194</v>
      </c>
      <c r="F67" s="67"/>
      <c r="G67" s="155">
        <f>G68+G69</f>
        <v>344800</v>
      </c>
    </row>
    <row r="68" spans="1:7" s="58" customFormat="1" ht="25.5">
      <c r="A68" s="141" t="s">
        <v>56</v>
      </c>
      <c r="B68" s="154" t="s">
        <v>8</v>
      </c>
      <c r="C68" s="59" t="s">
        <v>6</v>
      </c>
      <c r="D68" s="59" t="s">
        <v>12</v>
      </c>
      <c r="E68" s="60" t="s">
        <v>194</v>
      </c>
      <c r="F68" s="60" t="s">
        <v>57</v>
      </c>
      <c r="G68" s="63">
        <v>318800</v>
      </c>
    </row>
    <row r="69" spans="1:7" s="58" customFormat="1">
      <c r="A69" s="141" t="s">
        <v>293</v>
      </c>
      <c r="B69" s="154" t="s">
        <v>8</v>
      </c>
      <c r="C69" s="59" t="s">
        <v>6</v>
      </c>
      <c r="D69" s="59" t="s">
        <v>12</v>
      </c>
      <c r="E69" s="60" t="s">
        <v>194</v>
      </c>
      <c r="F69" s="60" t="s">
        <v>60</v>
      </c>
      <c r="G69" s="63">
        <v>26000</v>
      </c>
    </row>
    <row r="70" spans="1:7" s="58" customFormat="1" ht="25.5">
      <c r="A70" s="138" t="s">
        <v>11</v>
      </c>
      <c r="B70" s="143" t="s">
        <v>8</v>
      </c>
      <c r="C70" s="98" t="s">
        <v>12</v>
      </c>
      <c r="D70" s="98"/>
      <c r="E70" s="98"/>
      <c r="F70" s="98"/>
      <c r="G70" s="153">
        <f>G71</f>
        <v>295214</v>
      </c>
    </row>
    <row r="71" spans="1:7" s="58" customFormat="1" ht="50.25" customHeight="1">
      <c r="A71" s="138" t="s">
        <v>314</v>
      </c>
      <c r="B71" s="143" t="s">
        <v>8</v>
      </c>
      <c r="C71" s="140" t="s">
        <v>12</v>
      </c>
      <c r="D71" s="140" t="s">
        <v>13</v>
      </c>
      <c r="E71" s="140"/>
      <c r="F71" s="140"/>
      <c r="G71" s="99">
        <f>G72</f>
        <v>295214</v>
      </c>
    </row>
    <row r="72" spans="1:7" s="58" customFormat="1" ht="49.5" customHeight="1">
      <c r="A72" s="146" t="s">
        <v>295</v>
      </c>
      <c r="B72" s="59" t="s">
        <v>8</v>
      </c>
      <c r="C72" s="60" t="s">
        <v>12</v>
      </c>
      <c r="D72" s="60" t="s">
        <v>13</v>
      </c>
      <c r="E72" s="60" t="s">
        <v>201</v>
      </c>
      <c r="F72" s="60"/>
      <c r="G72" s="63">
        <f>G73+G77</f>
        <v>295214</v>
      </c>
    </row>
    <row r="73" spans="1:7" s="58" customFormat="1" ht="63" customHeight="1">
      <c r="A73" s="146" t="s">
        <v>298</v>
      </c>
      <c r="B73" s="59" t="s">
        <v>8</v>
      </c>
      <c r="C73" s="60" t="s">
        <v>12</v>
      </c>
      <c r="D73" s="60" t="s">
        <v>13</v>
      </c>
      <c r="E73" s="60" t="s">
        <v>202</v>
      </c>
      <c r="F73" s="60"/>
      <c r="G73" s="63">
        <f>G75</f>
        <v>1000</v>
      </c>
    </row>
    <row r="74" spans="1:7" s="58" customFormat="1" ht="38.25">
      <c r="A74" s="160" t="s">
        <v>114</v>
      </c>
      <c r="B74" s="59" t="s">
        <v>8</v>
      </c>
      <c r="C74" s="60" t="s">
        <v>12</v>
      </c>
      <c r="D74" s="60" t="s">
        <v>13</v>
      </c>
      <c r="E74" s="60" t="s">
        <v>203</v>
      </c>
      <c r="F74" s="60"/>
      <c r="G74" s="63">
        <f>G76</f>
        <v>1000</v>
      </c>
    </row>
    <row r="75" spans="1:7" s="58" customFormat="1" ht="25.5" customHeight="1">
      <c r="A75" s="161" t="s">
        <v>116</v>
      </c>
      <c r="B75" s="59" t="s">
        <v>8</v>
      </c>
      <c r="C75" s="60" t="s">
        <v>12</v>
      </c>
      <c r="D75" s="60" t="s">
        <v>13</v>
      </c>
      <c r="E75" s="60" t="s">
        <v>204</v>
      </c>
      <c r="F75" s="157"/>
      <c r="G75" s="158">
        <f>G76</f>
        <v>1000</v>
      </c>
    </row>
    <row r="76" spans="1:7" s="58" customFormat="1" ht="36" customHeight="1">
      <c r="A76" s="144" t="s">
        <v>59</v>
      </c>
      <c r="B76" s="59" t="s">
        <v>8</v>
      </c>
      <c r="C76" s="60" t="s">
        <v>12</v>
      </c>
      <c r="D76" s="60" t="s">
        <v>13</v>
      </c>
      <c r="E76" s="60" t="s">
        <v>204</v>
      </c>
      <c r="F76" s="60" t="s">
        <v>60</v>
      </c>
      <c r="G76" s="63">
        <v>1000</v>
      </c>
    </row>
    <row r="77" spans="1:7" s="58" customFormat="1" ht="36" customHeight="1">
      <c r="A77" s="163" t="s">
        <v>299</v>
      </c>
      <c r="B77" s="59" t="s">
        <v>8</v>
      </c>
      <c r="C77" s="60" t="s">
        <v>12</v>
      </c>
      <c r="D77" s="60" t="s">
        <v>13</v>
      </c>
      <c r="E77" s="60" t="s">
        <v>205</v>
      </c>
      <c r="F77" s="60"/>
      <c r="G77" s="63">
        <f>G78</f>
        <v>294214</v>
      </c>
    </row>
    <row r="78" spans="1:7" s="58" customFormat="1" ht="24" customHeight="1">
      <c r="A78" s="144" t="s">
        <v>119</v>
      </c>
      <c r="B78" s="59" t="s">
        <v>8</v>
      </c>
      <c r="C78" s="60" t="s">
        <v>12</v>
      </c>
      <c r="D78" s="60" t="s">
        <v>13</v>
      </c>
      <c r="E78" s="60" t="s">
        <v>206</v>
      </c>
      <c r="F78" s="60"/>
      <c r="G78" s="63">
        <f>G79+G81+G84+G86+G88</f>
        <v>294214</v>
      </c>
    </row>
    <row r="79" spans="1:7" s="58" customFormat="1" ht="26.25" customHeight="1">
      <c r="A79" s="144" t="s">
        <v>116</v>
      </c>
      <c r="B79" s="59" t="s">
        <v>8</v>
      </c>
      <c r="C79" s="60" t="s">
        <v>12</v>
      </c>
      <c r="D79" s="60" t="s">
        <v>13</v>
      </c>
      <c r="E79" s="60" t="s">
        <v>207</v>
      </c>
      <c r="F79" s="60"/>
      <c r="G79" s="63">
        <f>G80</f>
        <v>30000</v>
      </c>
    </row>
    <row r="80" spans="1:7" s="58" customFormat="1" ht="36" customHeight="1">
      <c r="A80" s="144" t="s">
        <v>59</v>
      </c>
      <c r="B80" s="59" t="s">
        <v>8</v>
      </c>
      <c r="C80" s="60" t="s">
        <v>12</v>
      </c>
      <c r="D80" s="60" t="s">
        <v>13</v>
      </c>
      <c r="E80" s="60" t="s">
        <v>207</v>
      </c>
      <c r="F80" s="60" t="s">
        <v>60</v>
      </c>
      <c r="G80" s="63">
        <v>30000</v>
      </c>
    </row>
    <row r="81" spans="1:7" s="58" customFormat="1" ht="24" customHeight="1">
      <c r="A81" s="144" t="s">
        <v>394</v>
      </c>
      <c r="B81" s="59" t="s">
        <v>8</v>
      </c>
      <c r="C81" s="60" t="s">
        <v>12</v>
      </c>
      <c r="D81" s="60" t="s">
        <v>13</v>
      </c>
      <c r="E81" s="60" t="s">
        <v>395</v>
      </c>
      <c r="F81" s="60"/>
      <c r="G81" s="63">
        <f>G82+G83</f>
        <v>203572</v>
      </c>
    </row>
    <row r="82" spans="1:7" s="58" customFormat="1" ht="25.5" customHeight="1">
      <c r="A82" s="144" t="s">
        <v>396</v>
      </c>
      <c r="B82" s="59" t="s">
        <v>8</v>
      </c>
      <c r="C82" s="60" t="s">
        <v>12</v>
      </c>
      <c r="D82" s="60" t="s">
        <v>13</v>
      </c>
      <c r="E82" s="60" t="s">
        <v>395</v>
      </c>
      <c r="F82" s="60" t="s">
        <v>57</v>
      </c>
      <c r="G82" s="63">
        <v>24000</v>
      </c>
    </row>
    <row r="83" spans="1:7" s="58" customFormat="1" ht="36" customHeight="1">
      <c r="A83" s="144" t="s">
        <v>59</v>
      </c>
      <c r="B83" s="59" t="s">
        <v>8</v>
      </c>
      <c r="C83" s="60" t="s">
        <v>12</v>
      </c>
      <c r="D83" s="60" t="s">
        <v>13</v>
      </c>
      <c r="E83" s="60" t="s">
        <v>395</v>
      </c>
      <c r="F83" s="60" t="s">
        <v>60</v>
      </c>
      <c r="G83" s="63">
        <v>179572</v>
      </c>
    </row>
    <row r="84" spans="1:7" s="58" customFormat="1" ht="23.25" customHeight="1">
      <c r="A84" s="144" t="s">
        <v>397</v>
      </c>
      <c r="B84" s="59" t="s">
        <v>8</v>
      </c>
      <c r="C84" s="60" t="s">
        <v>12</v>
      </c>
      <c r="D84" s="60" t="s">
        <v>13</v>
      </c>
      <c r="E84" s="60" t="s">
        <v>398</v>
      </c>
      <c r="F84" s="60"/>
      <c r="G84" s="63">
        <f>G85</f>
        <v>2056</v>
      </c>
    </row>
    <row r="85" spans="1:7" s="58" customFormat="1" ht="36" customHeight="1">
      <c r="A85" s="144" t="s">
        <v>59</v>
      </c>
      <c r="B85" s="59" t="s">
        <v>8</v>
      </c>
      <c r="C85" s="60" t="s">
        <v>12</v>
      </c>
      <c r="D85" s="60" t="s">
        <v>13</v>
      </c>
      <c r="E85" s="60" t="s">
        <v>398</v>
      </c>
      <c r="F85" s="60" t="s">
        <v>60</v>
      </c>
      <c r="G85" s="63">
        <v>2056</v>
      </c>
    </row>
    <row r="86" spans="1:7" s="58" customFormat="1" ht="24.75" customHeight="1">
      <c r="A86" s="144" t="s">
        <v>399</v>
      </c>
      <c r="B86" s="59" t="s">
        <v>8</v>
      </c>
      <c r="C86" s="60" t="s">
        <v>12</v>
      </c>
      <c r="D86" s="60" t="s">
        <v>13</v>
      </c>
      <c r="E86" s="60" t="s">
        <v>400</v>
      </c>
      <c r="F86" s="60"/>
      <c r="G86" s="63">
        <f>G87</f>
        <v>58000</v>
      </c>
    </row>
    <row r="87" spans="1:7" s="58" customFormat="1" ht="36" customHeight="1">
      <c r="A87" s="144" t="s">
        <v>59</v>
      </c>
      <c r="B87" s="59" t="s">
        <v>8</v>
      </c>
      <c r="C87" s="60" t="s">
        <v>12</v>
      </c>
      <c r="D87" s="60" t="s">
        <v>13</v>
      </c>
      <c r="E87" s="60" t="s">
        <v>400</v>
      </c>
      <c r="F87" s="60" t="s">
        <v>60</v>
      </c>
      <c r="G87" s="63">
        <v>58000</v>
      </c>
    </row>
    <row r="88" spans="1:7" s="58" customFormat="1" ht="23.25" customHeight="1">
      <c r="A88" s="144" t="s">
        <v>401</v>
      </c>
      <c r="B88" s="59" t="s">
        <v>8</v>
      </c>
      <c r="C88" s="60" t="s">
        <v>12</v>
      </c>
      <c r="D88" s="60" t="s">
        <v>13</v>
      </c>
      <c r="E88" s="60" t="s">
        <v>402</v>
      </c>
      <c r="F88" s="60"/>
      <c r="G88" s="63">
        <f>G89</f>
        <v>586</v>
      </c>
    </row>
    <row r="89" spans="1:7" s="58" customFormat="1" ht="36" customHeight="1">
      <c r="A89" s="144" t="s">
        <v>59</v>
      </c>
      <c r="B89" s="59" t="s">
        <v>8</v>
      </c>
      <c r="C89" s="60" t="s">
        <v>12</v>
      </c>
      <c r="D89" s="60" t="s">
        <v>13</v>
      </c>
      <c r="E89" s="60" t="s">
        <v>402</v>
      </c>
      <c r="F89" s="60" t="s">
        <v>60</v>
      </c>
      <c r="G89" s="63">
        <v>586</v>
      </c>
    </row>
    <row r="90" spans="1:7" s="58" customFormat="1" ht="13.5" customHeight="1">
      <c r="A90" s="138" t="s">
        <v>41</v>
      </c>
      <c r="B90" s="143" t="s">
        <v>8</v>
      </c>
      <c r="C90" s="98" t="s">
        <v>7</v>
      </c>
      <c r="D90" s="98"/>
      <c r="E90" s="60"/>
      <c r="F90" s="60"/>
      <c r="G90" s="99">
        <f>G96+G91</f>
        <v>2976378.65</v>
      </c>
    </row>
    <row r="91" spans="1:7" s="58" customFormat="1" ht="12" customHeight="1">
      <c r="A91" s="163" t="s">
        <v>372</v>
      </c>
      <c r="B91" s="143" t="s">
        <v>8</v>
      </c>
      <c r="C91" s="98" t="s">
        <v>7</v>
      </c>
      <c r="D91" s="98" t="s">
        <v>373</v>
      </c>
      <c r="E91" s="98"/>
      <c r="F91" s="98"/>
      <c r="G91" s="70">
        <f>G92</f>
        <v>118026.82</v>
      </c>
    </row>
    <row r="92" spans="1:7" s="58" customFormat="1" ht="36.75" customHeight="1">
      <c r="A92" s="144" t="s">
        <v>374</v>
      </c>
      <c r="B92" s="142" t="s">
        <v>8</v>
      </c>
      <c r="C92" s="60" t="s">
        <v>7</v>
      </c>
      <c r="D92" s="60" t="s">
        <v>373</v>
      </c>
      <c r="E92" s="60" t="s">
        <v>375</v>
      </c>
      <c r="F92" s="60"/>
      <c r="G92" s="68">
        <f>G93</f>
        <v>118026.82</v>
      </c>
    </row>
    <row r="93" spans="1:7" s="58" customFormat="1" ht="38.25" customHeight="1">
      <c r="A93" s="144" t="s">
        <v>376</v>
      </c>
      <c r="B93" s="142" t="s">
        <v>8</v>
      </c>
      <c r="C93" s="60" t="s">
        <v>7</v>
      </c>
      <c r="D93" s="60" t="s">
        <v>373</v>
      </c>
      <c r="E93" s="60" t="s">
        <v>377</v>
      </c>
      <c r="F93" s="60"/>
      <c r="G93" s="68">
        <f>G94</f>
        <v>118026.82</v>
      </c>
    </row>
    <row r="94" spans="1:7" s="58" customFormat="1" ht="24.75" customHeight="1">
      <c r="A94" s="144" t="s">
        <v>378</v>
      </c>
      <c r="B94" s="142" t="s">
        <v>8</v>
      </c>
      <c r="C94" s="60" t="s">
        <v>7</v>
      </c>
      <c r="D94" s="60" t="s">
        <v>373</v>
      </c>
      <c r="E94" s="60" t="s">
        <v>379</v>
      </c>
      <c r="F94" s="60"/>
      <c r="G94" s="63">
        <f>G95</f>
        <v>118026.82</v>
      </c>
    </row>
    <row r="95" spans="1:7" s="58" customFormat="1" ht="41.25" customHeight="1">
      <c r="A95" s="144" t="s">
        <v>59</v>
      </c>
      <c r="B95" s="142" t="s">
        <v>8</v>
      </c>
      <c r="C95" s="60" t="s">
        <v>7</v>
      </c>
      <c r="D95" s="60" t="s">
        <v>373</v>
      </c>
      <c r="E95" s="60" t="s">
        <v>379</v>
      </c>
      <c r="F95" s="60" t="s">
        <v>60</v>
      </c>
      <c r="G95" s="63">
        <v>118026.82</v>
      </c>
    </row>
    <row r="96" spans="1:7" s="58" customFormat="1" ht="25.5" customHeight="1">
      <c r="A96" s="163" t="s">
        <v>71</v>
      </c>
      <c r="B96" s="143" t="s">
        <v>8</v>
      </c>
      <c r="C96" s="98" t="s">
        <v>7</v>
      </c>
      <c r="D96" s="98" t="s">
        <v>40</v>
      </c>
      <c r="E96" s="98"/>
      <c r="F96" s="98"/>
      <c r="G96" s="99">
        <f>G97+G103</f>
        <v>2858351.83</v>
      </c>
    </row>
    <row r="97" spans="1:7" s="58" customFormat="1" ht="38.25" customHeight="1">
      <c r="A97" s="163" t="s">
        <v>403</v>
      </c>
      <c r="B97" s="143" t="s">
        <v>8</v>
      </c>
      <c r="C97" s="98" t="s">
        <v>7</v>
      </c>
      <c r="D97" s="98" t="s">
        <v>40</v>
      </c>
      <c r="E97" s="98" t="s">
        <v>404</v>
      </c>
      <c r="F97" s="98"/>
      <c r="G97" s="99">
        <f>G98</f>
        <v>111011</v>
      </c>
    </row>
    <row r="98" spans="1:7" s="58" customFormat="1" ht="11.25" customHeight="1">
      <c r="A98" s="144" t="s">
        <v>405</v>
      </c>
      <c r="B98" s="142" t="s">
        <v>8</v>
      </c>
      <c r="C98" s="60" t="s">
        <v>7</v>
      </c>
      <c r="D98" s="60" t="s">
        <v>40</v>
      </c>
      <c r="E98" s="60" t="s">
        <v>406</v>
      </c>
      <c r="F98" s="60"/>
      <c r="G98" s="63">
        <f>G99+G101</f>
        <v>111011</v>
      </c>
    </row>
    <row r="99" spans="1:7" s="58" customFormat="1" ht="48.75" customHeight="1">
      <c r="A99" s="144" t="s">
        <v>407</v>
      </c>
      <c r="B99" s="142" t="s">
        <v>8</v>
      </c>
      <c r="C99" s="60" t="s">
        <v>7</v>
      </c>
      <c r="D99" s="60" t="s">
        <v>40</v>
      </c>
      <c r="E99" s="60" t="s">
        <v>408</v>
      </c>
      <c r="F99" s="60"/>
      <c r="G99" s="63">
        <f>G100</f>
        <v>109900</v>
      </c>
    </row>
    <row r="100" spans="1:7" s="58" customFormat="1" ht="38.25" customHeight="1">
      <c r="A100" s="144" t="s">
        <v>59</v>
      </c>
      <c r="B100" s="142" t="s">
        <v>8</v>
      </c>
      <c r="C100" s="60" t="s">
        <v>7</v>
      </c>
      <c r="D100" s="60" t="s">
        <v>40</v>
      </c>
      <c r="E100" s="60" t="s">
        <v>408</v>
      </c>
      <c r="F100" s="60" t="s">
        <v>409</v>
      </c>
      <c r="G100" s="63">
        <v>109900</v>
      </c>
    </row>
    <row r="101" spans="1:7" s="58" customFormat="1" ht="48.75" customHeight="1">
      <c r="A101" s="144" t="s">
        <v>410</v>
      </c>
      <c r="B101" s="142" t="s">
        <v>8</v>
      </c>
      <c r="C101" s="60" t="s">
        <v>7</v>
      </c>
      <c r="D101" s="60" t="s">
        <v>40</v>
      </c>
      <c r="E101" s="60" t="s">
        <v>411</v>
      </c>
      <c r="F101" s="60"/>
      <c r="G101" s="63">
        <f>G102</f>
        <v>1111</v>
      </c>
    </row>
    <row r="102" spans="1:7" s="58" customFormat="1" ht="38.25" customHeight="1">
      <c r="A102" s="144" t="s">
        <v>59</v>
      </c>
      <c r="B102" s="142" t="s">
        <v>8</v>
      </c>
      <c r="C102" s="60" t="s">
        <v>7</v>
      </c>
      <c r="D102" s="60" t="s">
        <v>40</v>
      </c>
      <c r="E102" s="60" t="s">
        <v>411</v>
      </c>
      <c r="F102" s="60" t="s">
        <v>409</v>
      </c>
      <c r="G102" s="63">
        <v>1111</v>
      </c>
    </row>
    <row r="103" spans="1:7" s="58" customFormat="1" ht="51" customHeight="1">
      <c r="A103" s="138" t="s">
        <v>55</v>
      </c>
      <c r="B103" s="140" t="s">
        <v>8</v>
      </c>
      <c r="C103" s="98" t="s">
        <v>7</v>
      </c>
      <c r="D103" s="98" t="s">
        <v>40</v>
      </c>
      <c r="E103" s="98" t="s">
        <v>188</v>
      </c>
      <c r="F103" s="140"/>
      <c r="G103" s="99">
        <f>G104</f>
        <v>2747340.83</v>
      </c>
    </row>
    <row r="104" spans="1:7" s="58" customFormat="1">
      <c r="A104" s="138" t="s">
        <v>47</v>
      </c>
      <c r="B104" s="140" t="s">
        <v>8</v>
      </c>
      <c r="C104" s="98" t="s">
        <v>7</v>
      </c>
      <c r="D104" s="98" t="s">
        <v>40</v>
      </c>
      <c r="E104" s="98" t="s">
        <v>193</v>
      </c>
      <c r="F104" s="140"/>
      <c r="G104" s="99">
        <f>G105</f>
        <v>2747340.83</v>
      </c>
    </row>
    <row r="105" spans="1:7" s="58" customFormat="1" ht="38.450000000000003" customHeight="1">
      <c r="A105" s="144" t="s">
        <v>268</v>
      </c>
      <c r="B105" s="59" t="s">
        <v>8</v>
      </c>
      <c r="C105" s="60" t="s">
        <v>7</v>
      </c>
      <c r="D105" s="60" t="s">
        <v>40</v>
      </c>
      <c r="E105" s="59" t="s">
        <v>214</v>
      </c>
      <c r="F105" s="60"/>
      <c r="G105" s="63">
        <f>SUM(G106)</f>
        <v>2747340.83</v>
      </c>
    </row>
    <row r="106" spans="1:7" s="58" customFormat="1" ht="24.75" customHeight="1">
      <c r="A106" s="144" t="s">
        <v>315</v>
      </c>
      <c r="B106" s="59" t="s">
        <v>8</v>
      </c>
      <c r="C106" s="60" t="s">
        <v>7</v>
      </c>
      <c r="D106" s="60" t="s">
        <v>40</v>
      </c>
      <c r="E106" s="59" t="s">
        <v>214</v>
      </c>
      <c r="F106" s="60" t="s">
        <v>57</v>
      </c>
      <c r="G106" s="68">
        <v>2747340.83</v>
      </c>
    </row>
    <row r="107" spans="1:7" s="58" customFormat="1" ht="12.75" customHeight="1">
      <c r="A107" s="138" t="s">
        <v>81</v>
      </c>
      <c r="B107" s="140" t="s">
        <v>8</v>
      </c>
      <c r="C107" s="98" t="s">
        <v>14</v>
      </c>
      <c r="D107" s="98"/>
      <c r="E107" s="98"/>
      <c r="F107" s="98"/>
      <c r="G107" s="153">
        <f>G108</f>
        <v>502500</v>
      </c>
    </row>
    <row r="108" spans="1:7" s="58" customFormat="1">
      <c r="A108" s="138" t="s">
        <v>15</v>
      </c>
      <c r="B108" s="143" t="s">
        <v>8</v>
      </c>
      <c r="C108" s="98" t="s">
        <v>14</v>
      </c>
      <c r="D108" s="98" t="s">
        <v>12</v>
      </c>
      <c r="E108" s="98"/>
      <c r="F108" s="98"/>
      <c r="G108" s="153">
        <f>G109</f>
        <v>502500</v>
      </c>
    </row>
    <row r="109" spans="1:7" s="58" customFormat="1" ht="50.25" customHeight="1">
      <c r="A109" s="146" t="s">
        <v>295</v>
      </c>
      <c r="B109" s="59" t="s">
        <v>8</v>
      </c>
      <c r="C109" s="60" t="s">
        <v>14</v>
      </c>
      <c r="D109" s="60" t="s">
        <v>12</v>
      </c>
      <c r="E109" s="60" t="s">
        <v>201</v>
      </c>
      <c r="F109" s="60"/>
      <c r="G109" s="63">
        <f>G110+G114+G122</f>
        <v>502500</v>
      </c>
    </row>
    <row r="110" spans="1:7" s="58" customFormat="1" ht="51">
      <c r="A110" s="146" t="s">
        <v>300</v>
      </c>
      <c r="B110" s="59" t="s">
        <v>8</v>
      </c>
      <c r="C110" s="60" t="s">
        <v>14</v>
      </c>
      <c r="D110" s="60" t="s">
        <v>12</v>
      </c>
      <c r="E110" s="60" t="s">
        <v>215</v>
      </c>
      <c r="F110" s="60"/>
      <c r="G110" s="63">
        <f>G112</f>
        <v>500</v>
      </c>
    </row>
    <row r="111" spans="1:7" s="58" customFormat="1" ht="25.5">
      <c r="A111" s="147" t="s">
        <v>133</v>
      </c>
      <c r="B111" s="59" t="s">
        <v>8</v>
      </c>
      <c r="C111" s="60" t="s">
        <v>14</v>
      </c>
      <c r="D111" s="60" t="s">
        <v>12</v>
      </c>
      <c r="E111" s="60" t="s">
        <v>216</v>
      </c>
      <c r="F111" s="60"/>
      <c r="G111" s="63">
        <f>G113</f>
        <v>500</v>
      </c>
    </row>
    <row r="112" spans="1:7" s="58" customFormat="1" ht="38.25">
      <c r="A112" s="147" t="s">
        <v>135</v>
      </c>
      <c r="B112" s="59" t="s">
        <v>8</v>
      </c>
      <c r="C112" s="60" t="s">
        <v>14</v>
      </c>
      <c r="D112" s="60" t="s">
        <v>12</v>
      </c>
      <c r="E112" s="60" t="s">
        <v>217</v>
      </c>
      <c r="F112" s="157"/>
      <c r="G112" s="158">
        <f>G113</f>
        <v>500</v>
      </c>
    </row>
    <row r="113" spans="1:7" s="58" customFormat="1" ht="37.5" customHeight="1">
      <c r="A113" s="144" t="s">
        <v>59</v>
      </c>
      <c r="B113" s="59" t="s">
        <v>8</v>
      </c>
      <c r="C113" s="60" t="s">
        <v>14</v>
      </c>
      <c r="D113" s="60" t="s">
        <v>12</v>
      </c>
      <c r="E113" s="60" t="s">
        <v>217</v>
      </c>
      <c r="F113" s="60" t="s">
        <v>60</v>
      </c>
      <c r="G113" s="63">
        <v>500</v>
      </c>
    </row>
    <row r="114" spans="1:7" s="58" customFormat="1" ht="38.25">
      <c r="A114" s="150" t="s">
        <v>301</v>
      </c>
      <c r="B114" s="142" t="s">
        <v>8</v>
      </c>
      <c r="C114" s="59" t="s">
        <v>14</v>
      </c>
      <c r="D114" s="60" t="s">
        <v>12</v>
      </c>
      <c r="E114" s="60" t="s">
        <v>218</v>
      </c>
      <c r="F114" s="60"/>
      <c r="G114" s="63">
        <f>G115</f>
        <v>501000</v>
      </c>
    </row>
    <row r="115" spans="1:7" s="58" customFormat="1" ht="25.5">
      <c r="A115" s="150" t="s">
        <v>147</v>
      </c>
      <c r="B115" s="142" t="s">
        <v>8</v>
      </c>
      <c r="C115" s="59" t="s">
        <v>14</v>
      </c>
      <c r="D115" s="60" t="s">
        <v>12</v>
      </c>
      <c r="E115" s="159" t="s">
        <v>219</v>
      </c>
      <c r="F115" s="159"/>
      <c r="G115" s="63">
        <f>G116+G120+G119</f>
        <v>501000</v>
      </c>
    </row>
    <row r="116" spans="1:7" s="58" customFormat="1">
      <c r="A116" s="147" t="s">
        <v>222</v>
      </c>
      <c r="B116" s="142" t="s">
        <v>8</v>
      </c>
      <c r="C116" s="59" t="s">
        <v>14</v>
      </c>
      <c r="D116" s="60" t="s">
        <v>12</v>
      </c>
      <c r="E116" s="159" t="s">
        <v>221</v>
      </c>
      <c r="F116" s="159"/>
      <c r="G116" s="63">
        <f>G117</f>
        <v>430000</v>
      </c>
    </row>
    <row r="117" spans="1:7" s="58" customFormat="1" ht="38.25">
      <c r="A117" s="147" t="s">
        <v>59</v>
      </c>
      <c r="B117" s="142" t="s">
        <v>8</v>
      </c>
      <c r="C117" s="59" t="s">
        <v>14</v>
      </c>
      <c r="D117" s="60" t="s">
        <v>12</v>
      </c>
      <c r="E117" s="159" t="s">
        <v>221</v>
      </c>
      <c r="F117" s="159" t="s">
        <v>60</v>
      </c>
      <c r="G117" s="63">
        <v>430000</v>
      </c>
    </row>
    <row r="118" spans="1:7" s="58" customFormat="1" ht="26.25" customHeight="1">
      <c r="A118" s="144" t="s">
        <v>149</v>
      </c>
      <c r="B118" s="142" t="s">
        <v>8</v>
      </c>
      <c r="C118" s="59" t="s">
        <v>14</v>
      </c>
      <c r="D118" s="60" t="s">
        <v>12</v>
      </c>
      <c r="E118" s="60" t="s">
        <v>220</v>
      </c>
      <c r="F118" s="60"/>
      <c r="G118" s="63">
        <f>G120</f>
        <v>70000</v>
      </c>
    </row>
    <row r="119" spans="1:7" s="58" customFormat="1" ht="37.5" customHeight="1">
      <c r="A119" s="144" t="s">
        <v>59</v>
      </c>
      <c r="B119" s="142" t="s">
        <v>8</v>
      </c>
      <c r="C119" s="59" t="s">
        <v>14</v>
      </c>
      <c r="D119" s="60" t="s">
        <v>12</v>
      </c>
      <c r="E119" s="60" t="s">
        <v>220</v>
      </c>
      <c r="F119" s="159" t="s">
        <v>60</v>
      </c>
      <c r="G119" s="63">
        <v>1000</v>
      </c>
    </row>
    <row r="120" spans="1:7" s="58" customFormat="1" ht="15" customHeight="1">
      <c r="A120" s="144" t="s">
        <v>153</v>
      </c>
      <c r="B120" s="142" t="s">
        <v>8</v>
      </c>
      <c r="C120" s="59" t="s">
        <v>14</v>
      </c>
      <c r="D120" s="60" t="s">
        <v>12</v>
      </c>
      <c r="E120" s="60" t="s">
        <v>223</v>
      </c>
      <c r="F120" s="159"/>
      <c r="G120" s="63">
        <f>G121</f>
        <v>70000</v>
      </c>
    </row>
    <row r="121" spans="1:7" s="58" customFormat="1" ht="38.25" customHeight="1">
      <c r="A121" s="144" t="s">
        <v>59</v>
      </c>
      <c r="B121" s="142" t="s">
        <v>8</v>
      </c>
      <c r="C121" s="59" t="s">
        <v>14</v>
      </c>
      <c r="D121" s="60" t="s">
        <v>12</v>
      </c>
      <c r="E121" s="60" t="s">
        <v>223</v>
      </c>
      <c r="F121" s="159" t="s">
        <v>60</v>
      </c>
      <c r="G121" s="63">
        <v>70000</v>
      </c>
    </row>
    <row r="122" spans="1:7" s="58" customFormat="1" ht="38.25" customHeight="1">
      <c r="A122" s="150" t="s">
        <v>302</v>
      </c>
      <c r="B122" s="142" t="s">
        <v>8</v>
      </c>
      <c r="C122" s="59" t="s">
        <v>14</v>
      </c>
      <c r="D122" s="60" t="s">
        <v>12</v>
      </c>
      <c r="E122" s="60" t="s">
        <v>280</v>
      </c>
      <c r="F122" s="159"/>
      <c r="G122" s="63">
        <f>G123</f>
        <v>1000</v>
      </c>
    </row>
    <row r="123" spans="1:7" s="58" customFormat="1" ht="38.450000000000003" customHeight="1">
      <c r="A123" s="144" t="s">
        <v>282</v>
      </c>
      <c r="B123" s="142" t="s">
        <v>8</v>
      </c>
      <c r="C123" s="59" t="s">
        <v>14</v>
      </c>
      <c r="D123" s="60" t="s">
        <v>12</v>
      </c>
      <c r="E123" s="60" t="s">
        <v>281</v>
      </c>
      <c r="F123" s="159"/>
      <c r="G123" s="63">
        <f>G125</f>
        <v>1000</v>
      </c>
    </row>
    <row r="124" spans="1:7" s="58" customFormat="1" ht="25.5" customHeight="1">
      <c r="A124" s="144" t="s">
        <v>283</v>
      </c>
      <c r="B124" s="142" t="s">
        <v>8</v>
      </c>
      <c r="C124" s="59" t="s">
        <v>14</v>
      </c>
      <c r="D124" s="60" t="s">
        <v>12</v>
      </c>
      <c r="E124" s="60" t="s">
        <v>284</v>
      </c>
      <c r="F124" s="159"/>
      <c r="G124" s="63">
        <v>1000</v>
      </c>
    </row>
    <row r="125" spans="1:7" s="58" customFormat="1" ht="36.75" customHeight="1">
      <c r="A125" s="144" t="s">
        <v>59</v>
      </c>
      <c r="B125" s="142" t="s">
        <v>8</v>
      </c>
      <c r="C125" s="59" t="s">
        <v>14</v>
      </c>
      <c r="D125" s="60" t="s">
        <v>12</v>
      </c>
      <c r="E125" s="60" t="s">
        <v>284</v>
      </c>
      <c r="F125" s="159" t="s">
        <v>60</v>
      </c>
      <c r="G125" s="63">
        <v>1000</v>
      </c>
    </row>
    <row r="126" spans="1:7" s="58" customFormat="1" ht="13.5" customHeight="1">
      <c r="A126" s="138" t="s">
        <v>76</v>
      </c>
      <c r="B126" s="143" t="s">
        <v>8</v>
      </c>
      <c r="C126" s="98" t="s">
        <v>16</v>
      </c>
      <c r="D126" s="98"/>
      <c r="E126" s="98"/>
      <c r="F126" s="98"/>
      <c r="G126" s="153">
        <f>G127+G148</f>
        <v>5375612.3800000008</v>
      </c>
    </row>
    <row r="127" spans="1:7" s="58" customFormat="1">
      <c r="A127" s="151" t="s">
        <v>17</v>
      </c>
      <c r="B127" s="156" t="s">
        <v>8</v>
      </c>
      <c r="C127" s="69" t="s">
        <v>16</v>
      </c>
      <c r="D127" s="69" t="s">
        <v>5</v>
      </c>
      <c r="E127" s="67"/>
      <c r="F127" s="67"/>
      <c r="G127" s="70">
        <f>G133+G128</f>
        <v>3282583.0300000003</v>
      </c>
    </row>
    <row r="128" spans="1:7" s="58" customFormat="1" ht="51">
      <c r="A128" s="150" t="s">
        <v>295</v>
      </c>
      <c r="B128" s="164" t="s">
        <v>8</v>
      </c>
      <c r="C128" s="60" t="s">
        <v>16</v>
      </c>
      <c r="D128" s="59" t="s">
        <v>5</v>
      </c>
      <c r="E128" s="60" t="s">
        <v>201</v>
      </c>
      <c r="F128" s="59"/>
      <c r="G128" s="63">
        <f>G129</f>
        <v>500</v>
      </c>
    </row>
    <row r="129" spans="1:7" s="58" customFormat="1" ht="51">
      <c r="A129" s="146" t="s">
        <v>300</v>
      </c>
      <c r="B129" s="59" t="s">
        <v>8</v>
      </c>
      <c r="C129" s="60" t="s">
        <v>16</v>
      </c>
      <c r="D129" s="59" t="s">
        <v>5</v>
      </c>
      <c r="E129" s="60" t="s">
        <v>215</v>
      </c>
      <c r="F129" s="59"/>
      <c r="G129" s="63">
        <f>G132</f>
        <v>500</v>
      </c>
    </row>
    <row r="130" spans="1:7" s="58" customFormat="1" ht="25.5">
      <c r="A130" s="147" t="s">
        <v>133</v>
      </c>
      <c r="B130" s="164" t="s">
        <v>8</v>
      </c>
      <c r="C130" s="60" t="s">
        <v>16</v>
      </c>
      <c r="D130" s="59" t="s">
        <v>5</v>
      </c>
      <c r="E130" s="60" t="s">
        <v>216</v>
      </c>
      <c r="F130" s="59"/>
      <c r="G130" s="63">
        <f>G131</f>
        <v>500</v>
      </c>
    </row>
    <row r="131" spans="1:7" s="58" customFormat="1" ht="38.25" customHeight="1">
      <c r="A131" s="147" t="s">
        <v>135</v>
      </c>
      <c r="B131" s="164" t="s">
        <v>8</v>
      </c>
      <c r="C131" s="60" t="s">
        <v>16</v>
      </c>
      <c r="D131" s="59" t="s">
        <v>5</v>
      </c>
      <c r="E131" s="60" t="s">
        <v>217</v>
      </c>
      <c r="F131" s="59"/>
      <c r="G131" s="63">
        <f>G132</f>
        <v>500</v>
      </c>
    </row>
    <row r="132" spans="1:7" s="58" customFormat="1" ht="36.75" customHeight="1">
      <c r="A132" s="144" t="s">
        <v>59</v>
      </c>
      <c r="B132" s="59" t="s">
        <v>8</v>
      </c>
      <c r="C132" s="60" t="s">
        <v>16</v>
      </c>
      <c r="D132" s="59" t="s">
        <v>5</v>
      </c>
      <c r="E132" s="60" t="s">
        <v>217</v>
      </c>
      <c r="F132" s="60" t="s">
        <v>60</v>
      </c>
      <c r="G132" s="63">
        <v>500</v>
      </c>
    </row>
    <row r="133" spans="1:7" s="58" customFormat="1" ht="40.15" customHeight="1">
      <c r="A133" s="146" t="s">
        <v>303</v>
      </c>
      <c r="B133" s="164" t="s">
        <v>8</v>
      </c>
      <c r="C133" s="60" t="s">
        <v>16</v>
      </c>
      <c r="D133" s="59" t="s">
        <v>5</v>
      </c>
      <c r="E133" s="60" t="s">
        <v>224</v>
      </c>
      <c r="F133" s="59"/>
      <c r="G133" s="63">
        <f>G134+G142+G145</f>
        <v>3282083.0300000003</v>
      </c>
    </row>
    <row r="134" spans="1:7" s="58" customFormat="1" ht="37.15" customHeight="1">
      <c r="A134" s="165" t="s">
        <v>304</v>
      </c>
      <c r="B134" s="166" t="s">
        <v>8</v>
      </c>
      <c r="C134" s="59" t="s">
        <v>16</v>
      </c>
      <c r="D134" s="60" t="s">
        <v>5</v>
      </c>
      <c r="E134" s="60" t="s">
        <v>225</v>
      </c>
      <c r="F134" s="59"/>
      <c r="G134" s="63">
        <f>G135</f>
        <v>3280083.0300000003</v>
      </c>
    </row>
    <row r="135" spans="1:7" s="58" customFormat="1" ht="11.25" customHeight="1">
      <c r="A135" s="167" t="s">
        <v>157</v>
      </c>
      <c r="B135" s="166" t="s">
        <v>8</v>
      </c>
      <c r="C135" s="60" t="s">
        <v>16</v>
      </c>
      <c r="D135" s="59" t="s">
        <v>5</v>
      </c>
      <c r="E135" s="60" t="s">
        <v>226</v>
      </c>
      <c r="F135" s="60"/>
      <c r="G135" s="63">
        <f>G136</f>
        <v>3280083.0300000003</v>
      </c>
    </row>
    <row r="136" spans="1:7" s="58" customFormat="1" ht="25.5">
      <c r="A136" s="168" t="s">
        <v>77</v>
      </c>
      <c r="B136" s="59" t="s">
        <v>8</v>
      </c>
      <c r="C136" s="60" t="s">
        <v>16</v>
      </c>
      <c r="D136" s="59" t="s">
        <v>5</v>
      </c>
      <c r="E136" s="60" t="s">
        <v>227</v>
      </c>
      <c r="F136" s="60"/>
      <c r="G136" s="63">
        <f>G137+G138+G139</f>
        <v>3280083.0300000003</v>
      </c>
    </row>
    <row r="137" spans="1:7" s="58" customFormat="1" ht="22.5" customHeight="1">
      <c r="A137" s="144" t="s">
        <v>84</v>
      </c>
      <c r="B137" s="164" t="s">
        <v>8</v>
      </c>
      <c r="C137" s="60" t="s">
        <v>16</v>
      </c>
      <c r="D137" s="59" t="s">
        <v>5</v>
      </c>
      <c r="E137" s="60" t="s">
        <v>227</v>
      </c>
      <c r="F137" s="60" t="s">
        <v>82</v>
      </c>
      <c r="G137" s="63">
        <f>2277170.81+92000</f>
        <v>2369170.81</v>
      </c>
    </row>
    <row r="138" spans="1:7" s="58" customFormat="1" ht="39" customHeight="1">
      <c r="A138" s="144" t="s">
        <v>59</v>
      </c>
      <c r="B138" s="164" t="s">
        <v>8</v>
      </c>
      <c r="C138" s="59" t="s">
        <v>16</v>
      </c>
      <c r="D138" s="60" t="s">
        <v>5</v>
      </c>
      <c r="E138" s="60" t="s">
        <v>227</v>
      </c>
      <c r="F138" s="60" t="s">
        <v>60</v>
      </c>
      <c r="G138" s="63">
        <f>478881.44+391030.78</f>
        <v>869912.22</v>
      </c>
    </row>
    <row r="139" spans="1:7" s="58" customFormat="1">
      <c r="A139" s="145" t="s">
        <v>61</v>
      </c>
      <c r="B139" s="164" t="s">
        <v>8</v>
      </c>
      <c r="C139" s="59" t="s">
        <v>16</v>
      </c>
      <c r="D139" s="60" t="s">
        <v>5</v>
      </c>
      <c r="E139" s="60" t="s">
        <v>227</v>
      </c>
      <c r="F139" s="60" t="s">
        <v>62</v>
      </c>
      <c r="G139" s="63">
        <v>41000</v>
      </c>
    </row>
    <row r="140" spans="1:7" s="58" customFormat="1" ht="25.5">
      <c r="A140" s="163" t="s">
        <v>305</v>
      </c>
      <c r="B140" s="164" t="s">
        <v>8</v>
      </c>
      <c r="C140" s="59" t="s">
        <v>16</v>
      </c>
      <c r="D140" s="60" t="s">
        <v>5</v>
      </c>
      <c r="E140" s="60" t="s">
        <v>229</v>
      </c>
      <c r="F140" s="60"/>
      <c r="G140" s="63">
        <f>G141</f>
        <v>1000</v>
      </c>
    </row>
    <row r="141" spans="1:7" s="58" customFormat="1" ht="24" customHeight="1">
      <c r="A141" s="144" t="s">
        <v>163</v>
      </c>
      <c r="B141" s="164" t="s">
        <v>8</v>
      </c>
      <c r="C141" s="59" t="s">
        <v>16</v>
      </c>
      <c r="D141" s="60" t="s">
        <v>5</v>
      </c>
      <c r="E141" s="60" t="s">
        <v>230</v>
      </c>
      <c r="F141" s="60"/>
      <c r="G141" s="63">
        <f>G142</f>
        <v>1000</v>
      </c>
    </row>
    <row r="142" spans="1:7" s="58" customFormat="1" ht="23.25" customHeight="1">
      <c r="A142" s="160" t="s">
        <v>83</v>
      </c>
      <c r="B142" s="166" t="s">
        <v>8</v>
      </c>
      <c r="C142" s="59" t="s">
        <v>16</v>
      </c>
      <c r="D142" s="60" t="s">
        <v>5</v>
      </c>
      <c r="E142" s="60" t="s">
        <v>231</v>
      </c>
      <c r="F142" s="59"/>
      <c r="G142" s="63">
        <f>G143</f>
        <v>1000</v>
      </c>
    </row>
    <row r="143" spans="1:7" s="58" customFormat="1" ht="37.5" customHeight="1">
      <c r="A143" s="144" t="s">
        <v>59</v>
      </c>
      <c r="B143" s="164" t="s">
        <v>8</v>
      </c>
      <c r="C143" s="59" t="s">
        <v>16</v>
      </c>
      <c r="D143" s="60" t="s">
        <v>5</v>
      </c>
      <c r="E143" s="60" t="s">
        <v>231</v>
      </c>
      <c r="F143" s="60" t="s">
        <v>60</v>
      </c>
      <c r="G143" s="63">
        <v>1000</v>
      </c>
    </row>
    <row r="144" spans="1:7" s="58" customFormat="1" ht="12.75" customHeight="1">
      <c r="A144" s="163" t="s">
        <v>306</v>
      </c>
      <c r="B144" s="164" t="s">
        <v>8</v>
      </c>
      <c r="C144" s="59" t="s">
        <v>16</v>
      </c>
      <c r="D144" s="60" t="s">
        <v>5</v>
      </c>
      <c r="E144" s="60" t="s">
        <v>234</v>
      </c>
      <c r="F144" s="60"/>
      <c r="G144" s="63">
        <f>G145</f>
        <v>1000</v>
      </c>
    </row>
    <row r="145" spans="1:7" s="58" customFormat="1" ht="25.5">
      <c r="A145" s="311" t="s">
        <v>167</v>
      </c>
      <c r="B145" s="59" t="s">
        <v>8</v>
      </c>
      <c r="C145" s="59" t="s">
        <v>16</v>
      </c>
      <c r="D145" s="60" t="s">
        <v>5</v>
      </c>
      <c r="E145" s="60" t="s">
        <v>232</v>
      </c>
      <c r="F145" s="59"/>
      <c r="G145" s="63">
        <f>G146</f>
        <v>1000</v>
      </c>
    </row>
    <row r="146" spans="1:7" s="58" customFormat="1" ht="12.95" customHeight="1">
      <c r="A146" s="141" t="s">
        <v>169</v>
      </c>
      <c r="B146" s="59" t="s">
        <v>8</v>
      </c>
      <c r="C146" s="60" t="s">
        <v>16</v>
      </c>
      <c r="D146" s="59" t="s">
        <v>5</v>
      </c>
      <c r="E146" s="60" t="s">
        <v>233</v>
      </c>
      <c r="F146" s="60"/>
      <c r="G146" s="63">
        <f>G147</f>
        <v>1000</v>
      </c>
    </row>
    <row r="147" spans="1:7" s="58" customFormat="1" ht="37.5" customHeight="1">
      <c r="A147" s="144" t="s">
        <v>59</v>
      </c>
      <c r="B147" s="164" t="s">
        <v>8</v>
      </c>
      <c r="C147" s="59" t="s">
        <v>16</v>
      </c>
      <c r="D147" s="60" t="s">
        <v>5</v>
      </c>
      <c r="E147" s="60" t="s">
        <v>233</v>
      </c>
      <c r="F147" s="60" t="s">
        <v>60</v>
      </c>
      <c r="G147" s="63">
        <v>1000</v>
      </c>
    </row>
    <row r="148" spans="1:7" s="58" customFormat="1" ht="25.5">
      <c r="A148" s="138" t="s">
        <v>78</v>
      </c>
      <c r="B148" s="140" t="s">
        <v>8</v>
      </c>
      <c r="C148" s="98" t="s">
        <v>16</v>
      </c>
      <c r="D148" s="98" t="s">
        <v>7</v>
      </c>
      <c r="E148" s="98"/>
      <c r="F148" s="98"/>
      <c r="G148" s="153">
        <f>G150</f>
        <v>2093029.35</v>
      </c>
    </row>
    <row r="149" spans="1:7" s="58" customFormat="1" ht="38.25" customHeight="1">
      <c r="A149" s="146" t="s">
        <v>303</v>
      </c>
      <c r="B149" s="166" t="s">
        <v>8</v>
      </c>
      <c r="C149" s="59" t="s">
        <v>16</v>
      </c>
      <c r="D149" s="60" t="s">
        <v>7</v>
      </c>
      <c r="E149" s="60" t="s">
        <v>224</v>
      </c>
      <c r="F149" s="98"/>
      <c r="G149" s="63">
        <f>G150</f>
        <v>2093029.35</v>
      </c>
    </row>
    <row r="150" spans="1:7" s="58" customFormat="1" ht="40.15" customHeight="1">
      <c r="A150" s="165" t="s">
        <v>304</v>
      </c>
      <c r="B150" s="166" t="s">
        <v>8</v>
      </c>
      <c r="C150" s="59" t="s">
        <v>16</v>
      </c>
      <c r="D150" s="60" t="s">
        <v>7</v>
      </c>
      <c r="E150" s="60" t="s">
        <v>225</v>
      </c>
      <c r="F150" s="59"/>
      <c r="G150" s="63">
        <f>G152</f>
        <v>2093029.35</v>
      </c>
    </row>
    <row r="151" spans="1:7" s="58" customFormat="1" ht="12.6" customHeight="1">
      <c r="A151" s="167" t="s">
        <v>157</v>
      </c>
      <c r="B151" s="166" t="s">
        <v>8</v>
      </c>
      <c r="C151" s="60" t="s">
        <v>16</v>
      </c>
      <c r="D151" s="59" t="s">
        <v>7</v>
      </c>
      <c r="E151" s="60" t="s">
        <v>226</v>
      </c>
      <c r="F151" s="60"/>
      <c r="G151" s="63">
        <f>G152</f>
        <v>2093029.35</v>
      </c>
    </row>
    <row r="152" spans="1:7" s="58" customFormat="1" ht="38.25">
      <c r="A152" s="147" t="s">
        <v>268</v>
      </c>
      <c r="B152" s="164" t="s">
        <v>8</v>
      </c>
      <c r="C152" s="60" t="s">
        <v>16</v>
      </c>
      <c r="D152" s="59" t="s">
        <v>7</v>
      </c>
      <c r="E152" s="60" t="s">
        <v>228</v>
      </c>
      <c r="F152" s="60"/>
      <c r="G152" s="63">
        <f>G154+G153</f>
        <v>2093029.35</v>
      </c>
    </row>
    <row r="153" spans="1:7" s="58" customFormat="1" ht="25.5" customHeight="1">
      <c r="A153" s="147" t="s">
        <v>56</v>
      </c>
      <c r="B153" s="59" t="s">
        <v>8</v>
      </c>
      <c r="C153" s="60" t="s">
        <v>16</v>
      </c>
      <c r="D153" s="59" t="s">
        <v>7</v>
      </c>
      <c r="E153" s="60" t="s">
        <v>228</v>
      </c>
      <c r="F153" s="60" t="s">
        <v>57</v>
      </c>
      <c r="G153" s="63">
        <v>1671209.75</v>
      </c>
    </row>
    <row r="154" spans="1:7" s="58" customFormat="1" ht="38.25" customHeight="1">
      <c r="A154" s="147" t="s">
        <v>59</v>
      </c>
      <c r="B154" s="59" t="s">
        <v>8</v>
      </c>
      <c r="C154" s="60" t="s">
        <v>16</v>
      </c>
      <c r="D154" s="59" t="s">
        <v>7</v>
      </c>
      <c r="E154" s="60" t="s">
        <v>228</v>
      </c>
      <c r="F154" s="60" t="s">
        <v>60</v>
      </c>
      <c r="G154" s="63">
        <v>421819.6</v>
      </c>
    </row>
    <row r="155" spans="1:7" s="58" customFormat="1">
      <c r="A155" s="138" t="s">
        <v>18</v>
      </c>
      <c r="B155" s="143" t="s">
        <v>8</v>
      </c>
      <c r="C155" s="98" t="s">
        <v>13</v>
      </c>
      <c r="D155" s="98"/>
      <c r="E155" s="98"/>
      <c r="F155" s="98"/>
      <c r="G155" s="153">
        <f>G156+G161</f>
        <v>482032.4</v>
      </c>
    </row>
    <row r="156" spans="1:7" s="58" customFormat="1">
      <c r="A156" s="169" t="s">
        <v>45</v>
      </c>
      <c r="B156" s="170" t="s">
        <v>8</v>
      </c>
      <c r="C156" s="69" t="s">
        <v>13</v>
      </c>
      <c r="D156" s="67" t="s">
        <v>5</v>
      </c>
      <c r="E156" s="67"/>
      <c r="F156" s="67"/>
      <c r="G156" s="70">
        <f>G157</f>
        <v>434612.4</v>
      </c>
    </row>
    <row r="157" spans="1:7" s="58" customFormat="1" ht="38.25">
      <c r="A157" s="141" t="s">
        <v>322</v>
      </c>
      <c r="B157" s="142" t="s">
        <v>8</v>
      </c>
      <c r="C157" s="59" t="s">
        <v>13</v>
      </c>
      <c r="D157" s="60" t="s">
        <v>5</v>
      </c>
      <c r="E157" s="60" t="s">
        <v>323</v>
      </c>
      <c r="F157" s="60"/>
      <c r="G157" s="63">
        <f>G158</f>
        <v>434612.4</v>
      </c>
    </row>
    <row r="158" spans="1:7" s="58" customFormat="1" ht="23.25" customHeight="1">
      <c r="A158" s="171" t="s">
        <v>324</v>
      </c>
      <c r="B158" s="142" t="s">
        <v>8</v>
      </c>
      <c r="C158" s="59" t="s">
        <v>13</v>
      </c>
      <c r="D158" s="60" t="s">
        <v>5</v>
      </c>
      <c r="E158" s="60" t="s">
        <v>325</v>
      </c>
      <c r="F158" s="98"/>
      <c r="G158" s="63">
        <f>G159</f>
        <v>434612.4</v>
      </c>
    </row>
    <row r="159" spans="1:7" s="58" customFormat="1">
      <c r="A159" s="172" t="s">
        <v>72</v>
      </c>
      <c r="B159" s="142" t="s">
        <v>8</v>
      </c>
      <c r="C159" s="71" t="s">
        <v>13</v>
      </c>
      <c r="D159" s="66" t="s">
        <v>5</v>
      </c>
      <c r="E159" s="66" t="s">
        <v>326</v>
      </c>
      <c r="F159" s="67"/>
      <c r="G159" s="68">
        <f>G160</f>
        <v>434612.4</v>
      </c>
    </row>
    <row r="160" spans="1:7" s="58" customFormat="1" ht="24.75" customHeight="1">
      <c r="A160" s="172" t="s">
        <v>73</v>
      </c>
      <c r="B160" s="142" t="s">
        <v>8</v>
      </c>
      <c r="C160" s="71" t="s">
        <v>13</v>
      </c>
      <c r="D160" s="66" t="s">
        <v>5</v>
      </c>
      <c r="E160" s="66" t="s">
        <v>326</v>
      </c>
      <c r="F160" s="66" t="s">
        <v>74</v>
      </c>
      <c r="G160" s="68">
        <v>434612.4</v>
      </c>
    </row>
    <row r="161" spans="1:7" s="58" customFormat="1">
      <c r="A161" s="169" t="s">
        <v>270</v>
      </c>
      <c r="B161" s="143" t="s">
        <v>8</v>
      </c>
      <c r="C161" s="69" t="s">
        <v>13</v>
      </c>
      <c r="D161" s="67" t="s">
        <v>12</v>
      </c>
      <c r="E161" s="67"/>
      <c r="F161" s="67"/>
      <c r="G161" s="70">
        <f>G162</f>
        <v>47420</v>
      </c>
    </row>
    <row r="162" spans="1:7" s="58" customFormat="1" ht="38.25">
      <c r="A162" s="169" t="s">
        <v>322</v>
      </c>
      <c r="B162" s="143" t="s">
        <v>8</v>
      </c>
      <c r="C162" s="69" t="s">
        <v>13</v>
      </c>
      <c r="D162" s="67" t="s">
        <v>12</v>
      </c>
      <c r="E162" s="67" t="s">
        <v>323</v>
      </c>
      <c r="F162" s="67"/>
      <c r="G162" s="70">
        <f>G163+G166</f>
        <v>47420</v>
      </c>
    </row>
    <row r="163" spans="1:7" s="58" customFormat="1" ht="25.5">
      <c r="A163" s="172" t="s">
        <v>327</v>
      </c>
      <c r="B163" s="142" t="s">
        <v>8</v>
      </c>
      <c r="C163" s="71" t="s">
        <v>13</v>
      </c>
      <c r="D163" s="66" t="s">
        <v>12</v>
      </c>
      <c r="E163" s="66" t="s">
        <v>328</v>
      </c>
      <c r="F163" s="66"/>
      <c r="G163" s="68">
        <f>G164</f>
        <v>1000</v>
      </c>
    </row>
    <row r="164" spans="1:7" s="58" customFormat="1" ht="24" customHeight="1">
      <c r="A164" s="172" t="s">
        <v>329</v>
      </c>
      <c r="B164" s="142" t="s">
        <v>8</v>
      </c>
      <c r="C164" s="71" t="s">
        <v>13</v>
      </c>
      <c r="D164" s="66" t="s">
        <v>12</v>
      </c>
      <c r="E164" s="66" t="s">
        <v>330</v>
      </c>
      <c r="F164" s="66"/>
      <c r="G164" s="68">
        <f>G165</f>
        <v>1000</v>
      </c>
    </row>
    <row r="165" spans="1:7" s="58" customFormat="1" ht="25.5">
      <c r="A165" s="172" t="s">
        <v>331</v>
      </c>
      <c r="B165" s="142" t="s">
        <v>8</v>
      </c>
      <c r="C165" s="71" t="s">
        <v>13</v>
      </c>
      <c r="D165" s="66" t="s">
        <v>12</v>
      </c>
      <c r="E165" s="66" t="s">
        <v>330</v>
      </c>
      <c r="F165" s="66" t="s">
        <v>332</v>
      </c>
      <c r="G165" s="68">
        <v>1000</v>
      </c>
    </row>
    <row r="166" spans="1:7" s="58" customFormat="1" ht="63.75">
      <c r="A166" s="172" t="s">
        <v>313</v>
      </c>
      <c r="B166" s="142" t="s">
        <v>8</v>
      </c>
      <c r="C166" s="71" t="s">
        <v>13</v>
      </c>
      <c r="D166" s="66" t="s">
        <v>12</v>
      </c>
      <c r="E166" s="66" t="s">
        <v>333</v>
      </c>
      <c r="F166" s="66"/>
      <c r="G166" s="68">
        <f>G167</f>
        <v>46420</v>
      </c>
    </row>
    <row r="167" spans="1:7" s="58" customFormat="1" ht="23.25" customHeight="1">
      <c r="A167" s="172" t="s">
        <v>160</v>
      </c>
      <c r="B167" s="142" t="s">
        <v>8</v>
      </c>
      <c r="C167" s="71" t="s">
        <v>13</v>
      </c>
      <c r="D167" s="66" t="s">
        <v>12</v>
      </c>
      <c r="E167" s="66" t="s">
        <v>333</v>
      </c>
      <c r="F167" s="66" t="s">
        <v>82</v>
      </c>
      <c r="G167" s="68">
        <f>46420</f>
        <v>46420</v>
      </c>
    </row>
    <row r="168" spans="1:7" s="58" customFormat="1">
      <c r="A168" s="173" t="s">
        <v>79</v>
      </c>
      <c r="B168" s="143" t="s">
        <v>8</v>
      </c>
      <c r="C168" s="98" t="s">
        <v>39</v>
      </c>
      <c r="D168" s="98"/>
      <c r="E168" s="98"/>
      <c r="F168" s="98"/>
      <c r="G168" s="153">
        <f t="shared" ref="G168:G173" si="0">G169</f>
        <v>1000</v>
      </c>
    </row>
    <row r="169" spans="1:7" s="58" customFormat="1">
      <c r="A169" s="138" t="s">
        <v>48</v>
      </c>
      <c r="B169" s="174" t="s">
        <v>8</v>
      </c>
      <c r="C169" s="98" t="s">
        <v>39</v>
      </c>
      <c r="D169" s="140" t="s">
        <v>5</v>
      </c>
      <c r="E169" s="98"/>
      <c r="F169" s="98"/>
      <c r="G169" s="99">
        <f t="shared" si="0"/>
        <v>1000</v>
      </c>
    </row>
    <row r="170" spans="1:7" s="58" customFormat="1" ht="38.25">
      <c r="A170" s="138" t="s">
        <v>303</v>
      </c>
      <c r="B170" s="312" t="s">
        <v>8</v>
      </c>
      <c r="C170" s="98" t="s">
        <v>39</v>
      </c>
      <c r="D170" s="140" t="s">
        <v>5</v>
      </c>
      <c r="E170" s="98" t="s">
        <v>224</v>
      </c>
      <c r="F170" s="98"/>
      <c r="G170" s="99">
        <f t="shared" si="0"/>
        <v>1000</v>
      </c>
    </row>
    <row r="171" spans="1:7" s="58" customFormat="1" ht="25.5">
      <c r="A171" s="138" t="s">
        <v>307</v>
      </c>
      <c r="B171" s="312" t="s">
        <v>8</v>
      </c>
      <c r="C171" s="98" t="s">
        <v>39</v>
      </c>
      <c r="D171" s="140" t="s">
        <v>5</v>
      </c>
      <c r="E171" s="98" t="s">
        <v>235</v>
      </c>
      <c r="F171" s="98"/>
      <c r="G171" s="99">
        <f t="shared" si="0"/>
        <v>1000</v>
      </c>
    </row>
    <row r="172" spans="1:7" s="58" customFormat="1" ht="25.5" customHeight="1">
      <c r="A172" s="147" t="s">
        <v>172</v>
      </c>
      <c r="B172" s="166" t="s">
        <v>8</v>
      </c>
      <c r="C172" s="59" t="s">
        <v>39</v>
      </c>
      <c r="D172" s="60" t="s">
        <v>5</v>
      </c>
      <c r="E172" s="60" t="s">
        <v>236</v>
      </c>
      <c r="F172" s="98"/>
      <c r="G172" s="63">
        <f t="shared" si="0"/>
        <v>1000</v>
      </c>
    </row>
    <row r="173" spans="1:7" s="58" customFormat="1" ht="25.5">
      <c r="A173" s="313" t="s">
        <v>80</v>
      </c>
      <c r="B173" s="166" t="s">
        <v>8</v>
      </c>
      <c r="C173" s="59" t="s">
        <v>39</v>
      </c>
      <c r="D173" s="60" t="s">
        <v>5</v>
      </c>
      <c r="E173" s="60" t="s">
        <v>237</v>
      </c>
      <c r="F173" s="59"/>
      <c r="G173" s="63">
        <f t="shared" si="0"/>
        <v>1000</v>
      </c>
    </row>
    <row r="174" spans="1:7" s="58" customFormat="1" ht="36.75" customHeight="1">
      <c r="A174" s="144" t="s">
        <v>59</v>
      </c>
      <c r="B174" s="59" t="s">
        <v>8</v>
      </c>
      <c r="C174" s="59" t="s">
        <v>39</v>
      </c>
      <c r="D174" s="60" t="s">
        <v>5</v>
      </c>
      <c r="E174" s="60" t="s">
        <v>237</v>
      </c>
      <c r="F174" s="60" t="s">
        <v>60</v>
      </c>
      <c r="G174" s="63">
        <v>1000</v>
      </c>
    </row>
    <row r="175" spans="1:7" s="58" customFormat="1" ht="26.25" customHeight="1">
      <c r="A175" s="315" t="s">
        <v>449</v>
      </c>
      <c r="B175" s="148" t="s">
        <v>8</v>
      </c>
      <c r="C175" s="316" t="s">
        <v>450</v>
      </c>
      <c r="D175" s="317" t="s">
        <v>12</v>
      </c>
      <c r="E175" s="317"/>
      <c r="F175" s="317"/>
      <c r="G175" s="322">
        <f>G176</f>
        <v>851275.64</v>
      </c>
    </row>
    <row r="176" spans="1:7" ht="51">
      <c r="A176" s="315" t="s">
        <v>451</v>
      </c>
      <c r="B176" s="316" t="s">
        <v>8</v>
      </c>
      <c r="C176" s="316" t="s">
        <v>450</v>
      </c>
      <c r="D176" s="317" t="s">
        <v>12</v>
      </c>
      <c r="E176" s="317" t="s">
        <v>452</v>
      </c>
      <c r="F176" s="317"/>
      <c r="G176" s="322">
        <f>G177</f>
        <v>851275.64</v>
      </c>
    </row>
    <row r="177" spans="1:7">
      <c r="A177" s="318" t="s">
        <v>47</v>
      </c>
      <c r="B177" s="148" t="s">
        <v>8</v>
      </c>
      <c r="C177" s="148" t="s">
        <v>450</v>
      </c>
      <c r="D177" s="149" t="s">
        <v>12</v>
      </c>
      <c r="E177" s="149" t="s">
        <v>193</v>
      </c>
      <c r="F177" s="149"/>
      <c r="G177" s="321">
        <f>G178</f>
        <v>851275.64</v>
      </c>
    </row>
    <row r="178" spans="1:7" ht="89.25">
      <c r="A178" s="318" t="s">
        <v>453</v>
      </c>
      <c r="B178" s="148" t="s">
        <v>8</v>
      </c>
      <c r="C178" s="148" t="s">
        <v>450</v>
      </c>
      <c r="D178" s="149" t="s">
        <v>12</v>
      </c>
      <c r="E178" s="149" t="s">
        <v>454</v>
      </c>
      <c r="F178" s="149"/>
      <c r="G178" s="321">
        <f>G179</f>
        <v>851275.64</v>
      </c>
    </row>
    <row r="179" spans="1:7">
      <c r="A179" s="318" t="s">
        <v>455</v>
      </c>
      <c r="B179" s="148" t="s">
        <v>8</v>
      </c>
      <c r="C179" s="148" t="s">
        <v>450</v>
      </c>
      <c r="D179" s="149" t="s">
        <v>12</v>
      </c>
      <c r="E179" s="149" t="s">
        <v>454</v>
      </c>
      <c r="F179" s="149" t="s">
        <v>456</v>
      </c>
      <c r="G179" s="321">
        <v>851275.64</v>
      </c>
    </row>
    <row r="180" spans="1:7">
      <c r="A180" s="319"/>
      <c r="B180" s="320"/>
      <c r="C180" s="320"/>
      <c r="D180" s="320"/>
      <c r="E180" s="320"/>
      <c r="F180" s="319"/>
      <c r="G180" s="319"/>
    </row>
    <row r="181" spans="1:7">
      <c r="A181" s="319"/>
      <c r="B181" s="320"/>
      <c r="C181" s="320"/>
      <c r="D181" s="320"/>
      <c r="E181" s="320"/>
      <c r="F181" s="319"/>
      <c r="G181" s="319"/>
    </row>
  </sheetData>
  <mergeCells count="22">
    <mergeCell ref="B16:G16"/>
    <mergeCell ref="A24:G24"/>
    <mergeCell ref="B10:G10"/>
    <mergeCell ref="B11:G11"/>
    <mergeCell ref="A12:G12"/>
    <mergeCell ref="B17:G17"/>
    <mergeCell ref="A19:G19"/>
    <mergeCell ref="A20:G20"/>
    <mergeCell ref="A21:G21"/>
    <mergeCell ref="A22:G22"/>
    <mergeCell ref="A23:G23"/>
    <mergeCell ref="A13:G13"/>
    <mergeCell ref="A14:G14"/>
    <mergeCell ref="A15:G15"/>
    <mergeCell ref="A6:G6"/>
    <mergeCell ref="B7:G7"/>
    <mergeCell ref="B8:G8"/>
    <mergeCell ref="B1:G1"/>
    <mergeCell ref="B2:G2"/>
    <mergeCell ref="A3:G3"/>
    <mergeCell ref="A4:G4"/>
    <mergeCell ref="A5:G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130" zoomScaleSheetLayoutView="130" workbookViewId="0">
      <selection activeCell="B10" sqref="B10:F10"/>
    </sheetView>
  </sheetViews>
  <sheetFormatPr defaultColWidth="9.140625" defaultRowHeight="12.75"/>
  <cols>
    <col min="1" max="1" width="53.85546875" style="1" customWidth="1"/>
    <col min="2" max="2" width="10" style="12" customWidth="1"/>
    <col min="3" max="3" width="8.85546875" style="12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9"/>
      <c r="B1" s="344" t="s">
        <v>461</v>
      </c>
      <c r="C1" s="344"/>
      <c r="D1" s="344"/>
      <c r="E1" s="344"/>
      <c r="F1" s="344"/>
    </row>
    <row r="2" spans="1:6">
      <c r="A2" s="10"/>
      <c r="B2" s="344" t="s">
        <v>429</v>
      </c>
      <c r="C2" s="344"/>
      <c r="D2" s="344"/>
      <c r="E2" s="344"/>
      <c r="F2" s="344"/>
    </row>
    <row r="3" spans="1:6">
      <c r="A3" s="344" t="s">
        <v>387</v>
      </c>
      <c r="B3" s="344"/>
      <c r="C3" s="344"/>
      <c r="D3" s="344"/>
      <c r="E3" s="344"/>
      <c r="F3" s="344"/>
    </row>
    <row r="4" spans="1:6">
      <c r="A4" s="344" t="s">
        <v>385</v>
      </c>
      <c r="B4" s="344"/>
      <c r="C4" s="344"/>
      <c r="D4" s="344"/>
      <c r="E4" s="344"/>
      <c r="F4" s="344"/>
    </row>
    <row r="5" spans="1:6">
      <c r="A5" s="344" t="s">
        <v>446</v>
      </c>
      <c r="B5" s="344"/>
      <c r="C5" s="344"/>
      <c r="D5" s="344"/>
      <c r="E5" s="344"/>
      <c r="F5" s="344"/>
    </row>
    <row r="6" spans="1:6">
      <c r="A6" s="344" t="s">
        <v>384</v>
      </c>
      <c r="B6" s="344"/>
      <c r="C6" s="344"/>
      <c r="D6" s="344"/>
      <c r="E6" s="344"/>
      <c r="F6" s="344"/>
    </row>
    <row r="7" spans="1:6">
      <c r="A7" s="334" t="s">
        <v>342</v>
      </c>
      <c r="B7" s="334"/>
      <c r="C7" s="334"/>
      <c r="D7" s="334"/>
      <c r="E7" s="334"/>
      <c r="F7" s="334"/>
    </row>
    <row r="8" spans="1:6">
      <c r="A8" s="9"/>
      <c r="B8" s="334" t="s">
        <v>465</v>
      </c>
      <c r="C8" s="334"/>
      <c r="D8" s="334"/>
      <c r="E8" s="334"/>
      <c r="F8" s="334"/>
    </row>
    <row r="10" spans="1:6">
      <c r="A10" s="9"/>
      <c r="B10" s="344" t="s">
        <v>258</v>
      </c>
      <c r="C10" s="344"/>
      <c r="D10" s="344"/>
      <c r="E10" s="344"/>
      <c r="F10" s="344"/>
    </row>
    <row r="11" spans="1:6">
      <c r="A11" s="10"/>
      <c r="B11" s="344" t="s">
        <v>429</v>
      </c>
      <c r="C11" s="344"/>
      <c r="D11" s="344"/>
      <c r="E11" s="344"/>
      <c r="F11" s="344"/>
    </row>
    <row r="12" spans="1:6">
      <c r="A12" s="344" t="s">
        <v>387</v>
      </c>
      <c r="B12" s="344"/>
      <c r="C12" s="344"/>
      <c r="D12" s="344"/>
      <c r="E12" s="344"/>
      <c r="F12" s="344"/>
    </row>
    <row r="13" spans="1:6">
      <c r="A13" s="344" t="s">
        <v>385</v>
      </c>
      <c r="B13" s="344"/>
      <c r="C13" s="344"/>
      <c r="D13" s="344"/>
      <c r="E13" s="344"/>
      <c r="F13" s="344"/>
    </row>
    <row r="14" spans="1:6">
      <c r="A14" s="344" t="s">
        <v>423</v>
      </c>
      <c r="B14" s="344"/>
      <c r="C14" s="344"/>
      <c r="D14" s="344"/>
      <c r="E14" s="344"/>
      <c r="F14" s="344"/>
    </row>
    <row r="15" spans="1:6">
      <c r="A15" s="344" t="s">
        <v>384</v>
      </c>
      <c r="B15" s="344"/>
      <c r="C15" s="344"/>
      <c r="D15" s="344"/>
      <c r="E15" s="344"/>
      <c r="F15" s="344"/>
    </row>
    <row r="16" spans="1:6">
      <c r="A16" s="334" t="s">
        <v>342</v>
      </c>
      <c r="B16" s="334"/>
      <c r="C16" s="334"/>
      <c r="D16" s="334"/>
      <c r="E16" s="334"/>
      <c r="F16" s="334"/>
    </row>
    <row r="17" spans="1:6">
      <c r="A17" s="9"/>
      <c r="B17" s="334" t="s">
        <v>436</v>
      </c>
      <c r="C17" s="334"/>
      <c r="D17" s="334"/>
      <c r="E17" s="334"/>
      <c r="F17" s="334"/>
    </row>
    <row r="18" spans="1:6" ht="10.5" customHeight="1">
      <c r="A18" s="9"/>
      <c r="B18" s="8"/>
      <c r="C18" s="8"/>
      <c r="D18" s="8"/>
      <c r="E18" s="8"/>
      <c r="F18" s="11"/>
    </row>
    <row r="19" spans="1:6">
      <c r="A19" s="346" t="s">
        <v>85</v>
      </c>
      <c r="B19" s="346"/>
      <c r="C19" s="346"/>
      <c r="D19" s="346"/>
      <c r="E19" s="346"/>
      <c r="F19" s="346"/>
    </row>
    <row r="20" spans="1:6">
      <c r="A20" s="346" t="s">
        <v>437</v>
      </c>
      <c r="B20" s="346"/>
      <c r="C20" s="346"/>
      <c r="D20" s="346"/>
      <c r="E20" s="346"/>
      <c r="F20" s="346"/>
    </row>
    <row r="21" spans="1:6">
      <c r="A21" s="346" t="s">
        <v>438</v>
      </c>
      <c r="B21" s="346"/>
      <c r="C21" s="346"/>
      <c r="D21" s="346"/>
      <c r="E21" s="346"/>
      <c r="F21" s="346"/>
    </row>
    <row r="22" spans="1:6" ht="12" customHeight="1" thickBot="1">
      <c r="A22" s="345"/>
      <c r="B22" s="345"/>
      <c r="C22" s="345"/>
      <c r="D22" s="345"/>
      <c r="E22" s="345"/>
      <c r="F22" s="347"/>
    </row>
    <row r="23" spans="1:6" hidden="1">
      <c r="A23" s="348"/>
      <c r="B23" s="348"/>
      <c r="C23" s="348"/>
      <c r="D23" s="348"/>
      <c r="E23" s="348"/>
    </row>
    <row r="24" spans="1:6" hidden="1">
      <c r="A24" s="346"/>
      <c r="B24" s="346"/>
      <c r="C24" s="346"/>
      <c r="D24" s="346"/>
      <c r="E24" s="346"/>
    </row>
    <row r="25" spans="1:6" ht="13.5" thickBot="1">
      <c r="A25" s="345"/>
      <c r="B25" s="345"/>
      <c r="C25" s="345"/>
      <c r="D25" s="345"/>
      <c r="E25" s="345"/>
    </row>
    <row r="26" spans="1:6" ht="15" thickBot="1">
      <c r="A26" s="117" t="s">
        <v>0</v>
      </c>
      <c r="B26" s="118" t="s">
        <v>1</v>
      </c>
      <c r="C26" s="118" t="s">
        <v>2</v>
      </c>
      <c r="D26" s="119" t="s">
        <v>320</v>
      </c>
      <c r="E26" s="41"/>
    </row>
    <row r="27" spans="1:6" ht="43.5" thickBot="1">
      <c r="A27" s="184" t="s">
        <v>434</v>
      </c>
      <c r="B27" s="120"/>
      <c r="C27" s="120"/>
      <c r="D27" s="121">
        <f>D28+D34+D38+D40+D43+D45+D48+D51+D36+D53</f>
        <v>13696225.240000002</v>
      </c>
    </row>
    <row r="28" spans="1:6" ht="20.45" customHeight="1">
      <c r="A28" s="21" t="s">
        <v>4</v>
      </c>
      <c r="B28" s="22" t="s">
        <v>5</v>
      </c>
      <c r="C28" s="22"/>
      <c r="D28" s="191">
        <f>D29+D30+D32+D33</f>
        <v>2867412.17</v>
      </c>
    </row>
    <row r="29" spans="1:6" ht="29.25" customHeight="1">
      <c r="A29" s="25" t="s">
        <v>63</v>
      </c>
      <c r="B29" s="26" t="s">
        <v>5</v>
      </c>
      <c r="C29" s="27" t="s">
        <v>6</v>
      </c>
      <c r="D29" s="192">
        <f>540575.49-508</f>
        <v>540067.49</v>
      </c>
    </row>
    <row r="30" spans="1:6" ht="44.45" customHeight="1">
      <c r="A30" s="25" t="s">
        <v>65</v>
      </c>
      <c r="B30" s="26" t="s">
        <v>5</v>
      </c>
      <c r="C30" s="26" t="s">
        <v>7</v>
      </c>
      <c r="D30" s="192">
        <f>2243344.68+50000</f>
        <v>2293344.6800000002</v>
      </c>
    </row>
    <row r="31" spans="1:6" ht="15" hidden="1">
      <c r="A31" s="25" t="s">
        <v>105</v>
      </c>
      <c r="B31" s="26" t="s">
        <v>5</v>
      </c>
      <c r="C31" s="26" t="s">
        <v>104</v>
      </c>
      <c r="D31" s="192"/>
    </row>
    <row r="32" spans="1:6" ht="15">
      <c r="A32" s="25" t="s">
        <v>67</v>
      </c>
      <c r="B32" s="26" t="s">
        <v>5</v>
      </c>
      <c r="C32" s="26" t="s">
        <v>39</v>
      </c>
      <c r="D32" s="192">
        <v>30000</v>
      </c>
    </row>
    <row r="33" spans="1:6" ht="15">
      <c r="A33" s="25" t="s">
        <v>47</v>
      </c>
      <c r="B33" s="26" t="s">
        <v>5</v>
      </c>
      <c r="C33" s="26" t="s">
        <v>46</v>
      </c>
      <c r="D33" s="192">
        <v>4000</v>
      </c>
    </row>
    <row r="34" spans="1:6" ht="14.25" hidden="1">
      <c r="A34" s="35" t="s">
        <v>9</v>
      </c>
      <c r="B34" s="39" t="s">
        <v>6</v>
      </c>
      <c r="C34" s="38"/>
      <c r="D34" s="189">
        <f>SUM(D35)</f>
        <v>0</v>
      </c>
    </row>
    <row r="35" spans="1:6" s="44" customFormat="1" ht="15" hidden="1">
      <c r="A35" s="40" t="s">
        <v>10</v>
      </c>
      <c r="B35" s="42" t="s">
        <v>6</v>
      </c>
      <c r="C35" s="43" t="s">
        <v>12</v>
      </c>
      <c r="D35" s="193">
        <v>0</v>
      </c>
    </row>
    <row r="36" spans="1:6" s="44" customFormat="1" ht="14.25">
      <c r="A36" s="35" t="s">
        <v>9</v>
      </c>
      <c r="B36" s="38" t="s">
        <v>6</v>
      </c>
      <c r="C36" s="39"/>
      <c r="D36" s="194">
        <f>D37</f>
        <v>344800</v>
      </c>
      <c r="E36" s="188"/>
      <c r="F36" s="61"/>
    </row>
    <row r="37" spans="1:6" s="44" customFormat="1" ht="15">
      <c r="A37" s="185" t="s">
        <v>10</v>
      </c>
      <c r="B37" s="186" t="s">
        <v>6</v>
      </c>
      <c r="C37" s="187" t="s">
        <v>12</v>
      </c>
      <c r="D37" s="195">
        <v>344800</v>
      </c>
      <c r="E37" s="182"/>
      <c r="F37" s="183"/>
    </row>
    <row r="38" spans="1:6" ht="28.5">
      <c r="A38" s="23" t="s">
        <v>11</v>
      </c>
      <c r="B38" s="24" t="s">
        <v>12</v>
      </c>
      <c r="C38" s="24"/>
      <c r="D38" s="36">
        <f>D39</f>
        <v>295214</v>
      </c>
    </row>
    <row r="39" spans="1:6" s="44" customFormat="1" ht="42.75" customHeight="1">
      <c r="A39" s="45" t="s">
        <v>311</v>
      </c>
      <c r="B39" s="31" t="s">
        <v>12</v>
      </c>
      <c r="C39" s="31" t="s">
        <v>13</v>
      </c>
      <c r="D39" s="197">
        <f>295217-3</f>
        <v>295214</v>
      </c>
    </row>
    <row r="40" spans="1:6" ht="14.25">
      <c r="A40" s="23" t="s">
        <v>41</v>
      </c>
      <c r="B40" s="24" t="s">
        <v>7</v>
      </c>
      <c r="C40" s="24"/>
      <c r="D40" s="36">
        <f>D41+D42</f>
        <v>2976378.65</v>
      </c>
    </row>
    <row r="41" spans="1:6" ht="15">
      <c r="A41" s="299" t="s">
        <v>372</v>
      </c>
      <c r="B41" s="190" t="s">
        <v>7</v>
      </c>
      <c r="C41" s="190" t="s">
        <v>373</v>
      </c>
      <c r="D41" s="198">
        <v>118026.82</v>
      </c>
    </row>
    <row r="42" spans="1:6" ht="15">
      <c r="A42" s="308" t="s">
        <v>420</v>
      </c>
      <c r="B42" s="190" t="s">
        <v>7</v>
      </c>
      <c r="C42" s="190" t="s">
        <v>40</v>
      </c>
      <c r="D42" s="198">
        <f>2858351.83</f>
        <v>2858351.83</v>
      </c>
    </row>
    <row r="43" spans="1:6" ht="14.25">
      <c r="A43" s="309" t="s">
        <v>81</v>
      </c>
      <c r="B43" s="310" t="s">
        <v>14</v>
      </c>
      <c r="C43" s="310"/>
      <c r="D43" s="36">
        <f>D44</f>
        <v>502500</v>
      </c>
    </row>
    <row r="44" spans="1:6" s="44" customFormat="1" ht="15">
      <c r="A44" s="330" t="s">
        <v>15</v>
      </c>
      <c r="B44" s="27" t="s">
        <v>14</v>
      </c>
      <c r="C44" s="27" t="s">
        <v>12</v>
      </c>
      <c r="D44" s="331">
        <v>502500</v>
      </c>
    </row>
    <row r="45" spans="1:6" ht="14.25">
      <c r="A45" s="21" t="s">
        <v>76</v>
      </c>
      <c r="B45" s="22" t="s">
        <v>16</v>
      </c>
      <c r="C45" s="22"/>
      <c r="D45" s="191">
        <f>SUM(D46:D47)</f>
        <v>5375612.3800000008</v>
      </c>
    </row>
    <row r="46" spans="1:6" s="44" customFormat="1" ht="15">
      <c r="A46" s="40" t="s">
        <v>17</v>
      </c>
      <c r="B46" s="42" t="s">
        <v>16</v>
      </c>
      <c r="C46" s="42" t="s">
        <v>5</v>
      </c>
      <c r="D46" s="196">
        <f>2799552.25+92000+391030.78</f>
        <v>3282583.0300000003</v>
      </c>
    </row>
    <row r="47" spans="1:6" s="44" customFormat="1" ht="15">
      <c r="A47" s="25" t="s">
        <v>78</v>
      </c>
      <c r="B47" s="27" t="s">
        <v>16</v>
      </c>
      <c r="C47" s="27" t="s">
        <v>7</v>
      </c>
      <c r="D47" s="198">
        <v>2093029.35</v>
      </c>
    </row>
    <row r="48" spans="1:6" ht="14.25">
      <c r="A48" s="23" t="s">
        <v>18</v>
      </c>
      <c r="B48" s="24" t="s">
        <v>13</v>
      </c>
      <c r="C48" s="24"/>
      <c r="D48" s="36">
        <f>D49+D50</f>
        <v>482032.4</v>
      </c>
    </row>
    <row r="49" spans="1:4" s="44" customFormat="1" ht="15">
      <c r="A49" s="34" t="s">
        <v>45</v>
      </c>
      <c r="B49" s="32" t="s">
        <v>13</v>
      </c>
      <c r="C49" s="33" t="s">
        <v>5</v>
      </c>
      <c r="D49" s="196">
        <v>434612.4</v>
      </c>
    </row>
    <row r="50" spans="1:4" s="44" customFormat="1" ht="15">
      <c r="A50" s="109" t="s">
        <v>270</v>
      </c>
      <c r="B50" s="32" t="s">
        <v>13</v>
      </c>
      <c r="C50" s="33" t="s">
        <v>12</v>
      </c>
      <c r="D50" s="196">
        <f>47420</f>
        <v>47420</v>
      </c>
    </row>
    <row r="51" spans="1:4" ht="14.25">
      <c r="A51" s="37" t="s">
        <v>79</v>
      </c>
      <c r="B51" s="24" t="s">
        <v>39</v>
      </c>
      <c r="C51" s="24"/>
      <c r="D51" s="29">
        <f>SUM(D52)</f>
        <v>1000</v>
      </c>
    </row>
    <row r="52" spans="1:4" s="44" customFormat="1" ht="15">
      <c r="A52" s="30" t="s">
        <v>48</v>
      </c>
      <c r="B52" s="27" t="s">
        <v>39</v>
      </c>
      <c r="C52" s="26" t="s">
        <v>5</v>
      </c>
      <c r="D52" s="28">
        <v>1000</v>
      </c>
    </row>
    <row r="53" spans="1:4">
      <c r="A53" s="315" t="s">
        <v>449</v>
      </c>
      <c r="B53" s="316" t="s">
        <v>450</v>
      </c>
      <c r="C53" s="316"/>
      <c r="D53" s="317" t="s">
        <v>457</v>
      </c>
    </row>
    <row r="54" spans="1:4" ht="45">
      <c r="A54" s="327" t="s">
        <v>451</v>
      </c>
      <c r="B54" s="328" t="s">
        <v>450</v>
      </c>
      <c r="C54" s="328" t="s">
        <v>12</v>
      </c>
      <c r="D54" s="329" t="s">
        <v>457</v>
      </c>
    </row>
  </sheetData>
  <mergeCells count="23">
    <mergeCell ref="A23:E23"/>
    <mergeCell ref="A24:E24"/>
    <mergeCell ref="A25:E25"/>
    <mergeCell ref="B10:F10"/>
    <mergeCell ref="B11:F11"/>
    <mergeCell ref="A12:F12"/>
    <mergeCell ref="B17:F17"/>
    <mergeCell ref="A19:F19"/>
    <mergeCell ref="A20:F20"/>
    <mergeCell ref="A21:F21"/>
    <mergeCell ref="A22:F22"/>
    <mergeCell ref="A14:F14"/>
    <mergeCell ref="A15:F15"/>
    <mergeCell ref="A16:F16"/>
    <mergeCell ref="A13:F13"/>
    <mergeCell ref="A6:F6"/>
    <mergeCell ref="A7:F7"/>
    <mergeCell ref="B8:F8"/>
    <mergeCell ref="B1:F1"/>
    <mergeCell ref="B2:F2"/>
    <mergeCell ref="A3:F3"/>
    <mergeCell ref="A4:F4"/>
    <mergeCell ref="A5:F5"/>
  </mergeCells>
  <pageMargins left="0.59055118110236227" right="0.19685039370078741" top="0.39370078740157483" bottom="0.19685039370078741" header="0.51181102362204722" footer="0.51181102362204722"/>
  <pageSetup paperSize="9" scale="98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40"/>
  <sheetViews>
    <sheetView tabSelected="1" view="pageBreakPreview" zoomScaleSheetLayoutView="100" workbookViewId="0">
      <selection activeCell="B10" sqref="B10:D10"/>
    </sheetView>
  </sheetViews>
  <sheetFormatPr defaultColWidth="60.140625" defaultRowHeight="16.5"/>
  <cols>
    <col min="1" max="1" width="76.42578125" style="72" customWidth="1"/>
    <col min="2" max="2" width="23.28515625" style="75" customWidth="1"/>
    <col min="3" max="3" width="8" style="73" customWidth="1"/>
    <col min="4" max="4" width="23" style="74" customWidth="1"/>
    <col min="5" max="5" width="17.85546875" style="74" hidden="1" customWidth="1"/>
    <col min="6" max="6" width="17.5703125" style="74" hidden="1" customWidth="1"/>
    <col min="7" max="16384" width="60.140625" style="72"/>
  </cols>
  <sheetData>
    <row r="1" spans="1:6">
      <c r="A1" s="105"/>
      <c r="B1" s="349" t="s">
        <v>318</v>
      </c>
      <c r="C1" s="349"/>
      <c r="D1" s="349"/>
      <c r="E1" s="106"/>
      <c r="F1" s="106"/>
    </row>
    <row r="2" spans="1:6">
      <c r="A2" s="105"/>
      <c r="B2" s="349" t="s">
        <v>429</v>
      </c>
      <c r="C2" s="349"/>
      <c r="D2" s="349"/>
      <c r="E2" s="106"/>
      <c r="F2" s="106"/>
    </row>
    <row r="3" spans="1:6">
      <c r="A3" s="105"/>
      <c r="B3" s="349" t="s">
        <v>383</v>
      </c>
      <c r="C3" s="349"/>
      <c r="D3" s="349"/>
      <c r="E3" s="106"/>
      <c r="F3" s="106"/>
    </row>
    <row r="4" spans="1:6">
      <c r="A4" s="105"/>
      <c r="B4" s="349" t="s">
        <v>384</v>
      </c>
      <c r="C4" s="349"/>
      <c r="D4" s="349"/>
      <c r="E4" s="106"/>
      <c r="F4" s="106"/>
    </row>
    <row r="5" spans="1:6">
      <c r="A5" s="334" t="s">
        <v>446</v>
      </c>
      <c r="B5" s="334"/>
      <c r="C5" s="334"/>
      <c r="D5" s="334"/>
      <c r="E5" s="334"/>
      <c r="F5" s="334"/>
    </row>
    <row r="6" spans="1:6">
      <c r="A6" s="334" t="s">
        <v>384</v>
      </c>
      <c r="B6" s="334"/>
      <c r="C6" s="334"/>
      <c r="D6" s="334"/>
      <c r="E6" s="334"/>
      <c r="F6" s="334"/>
    </row>
    <row r="7" spans="1:6">
      <c r="A7" s="334" t="s">
        <v>342</v>
      </c>
      <c r="B7" s="334"/>
      <c r="C7" s="334"/>
      <c r="D7" s="334"/>
      <c r="E7" s="334"/>
      <c r="F7" s="334"/>
    </row>
    <row r="8" spans="1:6">
      <c r="A8" s="105"/>
      <c r="B8" s="349" t="s">
        <v>466</v>
      </c>
      <c r="C8" s="349"/>
      <c r="D8" s="349"/>
      <c r="E8" s="106"/>
      <c r="F8" s="106"/>
    </row>
    <row r="10" spans="1:6">
      <c r="A10" s="105"/>
      <c r="B10" s="349" t="s">
        <v>260</v>
      </c>
      <c r="C10" s="349"/>
      <c r="D10" s="349"/>
      <c r="E10" s="106"/>
      <c r="F10" s="106"/>
    </row>
    <row r="11" spans="1:6">
      <c r="A11" s="105"/>
      <c r="B11" s="349" t="s">
        <v>429</v>
      </c>
      <c r="C11" s="349"/>
      <c r="D11" s="349"/>
      <c r="E11" s="106"/>
      <c r="F11" s="106"/>
    </row>
    <row r="12" spans="1:6">
      <c r="A12" s="105"/>
      <c r="B12" s="349" t="s">
        <v>383</v>
      </c>
      <c r="C12" s="349"/>
      <c r="D12" s="349"/>
      <c r="E12" s="106"/>
      <c r="F12" s="106"/>
    </row>
    <row r="13" spans="1:6">
      <c r="A13" s="105"/>
      <c r="B13" s="349" t="s">
        <v>384</v>
      </c>
      <c r="C13" s="349"/>
      <c r="D13" s="349"/>
      <c r="E13" s="106"/>
      <c r="F13" s="106"/>
    </row>
    <row r="14" spans="1:6">
      <c r="A14" s="334" t="s">
        <v>423</v>
      </c>
      <c r="B14" s="334"/>
      <c r="C14" s="334"/>
      <c r="D14" s="334"/>
      <c r="E14" s="334"/>
      <c r="F14" s="334"/>
    </row>
    <row r="15" spans="1:6">
      <c r="A15" s="334" t="s">
        <v>384</v>
      </c>
      <c r="B15" s="334"/>
      <c r="C15" s="334"/>
      <c r="D15" s="334"/>
      <c r="E15" s="334"/>
      <c r="F15" s="334"/>
    </row>
    <row r="16" spans="1:6">
      <c r="A16" s="334" t="s">
        <v>342</v>
      </c>
      <c r="B16" s="334"/>
      <c r="C16" s="334"/>
      <c r="D16" s="334"/>
      <c r="E16" s="334"/>
      <c r="F16" s="334"/>
    </row>
    <row r="17" spans="1:6">
      <c r="A17" s="105"/>
      <c r="B17" s="349" t="s">
        <v>439</v>
      </c>
      <c r="C17" s="349"/>
      <c r="D17" s="349"/>
      <c r="E17" s="106"/>
      <c r="F17" s="106"/>
    </row>
    <row r="19" spans="1:6">
      <c r="A19" s="350" t="s">
        <v>106</v>
      </c>
      <c r="B19" s="350"/>
      <c r="C19" s="350"/>
      <c r="D19" s="350"/>
      <c r="E19" s="72"/>
      <c r="F19" s="72"/>
    </row>
    <row r="20" spans="1:6">
      <c r="A20" s="350" t="s">
        <v>107</v>
      </c>
      <c r="B20" s="350"/>
      <c r="C20" s="350"/>
      <c r="D20" s="350"/>
      <c r="E20" s="72"/>
      <c r="F20" s="72"/>
    </row>
    <row r="21" spans="1:6">
      <c r="A21" s="350" t="s">
        <v>108</v>
      </c>
      <c r="B21" s="350"/>
      <c r="C21" s="350"/>
      <c r="D21" s="350"/>
      <c r="E21" s="72"/>
      <c r="F21" s="72"/>
    </row>
    <row r="22" spans="1:6">
      <c r="A22" s="351" t="s">
        <v>444</v>
      </c>
      <c r="B22" s="351"/>
      <c r="C22" s="351"/>
      <c r="D22" s="351"/>
      <c r="E22" s="72"/>
      <c r="F22" s="72"/>
    </row>
    <row r="23" spans="1:6">
      <c r="A23" s="350" t="s">
        <v>445</v>
      </c>
      <c r="B23" s="350"/>
      <c r="C23" s="350"/>
      <c r="D23" s="350"/>
    </row>
    <row r="24" spans="1:6" ht="17.25" thickBot="1"/>
    <row r="25" spans="1:6" s="77" customFormat="1" ht="39" customHeight="1" thickBot="1">
      <c r="A25" s="131" t="s">
        <v>0</v>
      </c>
      <c r="B25" s="125" t="s">
        <v>54</v>
      </c>
      <c r="C25" s="126" t="s">
        <v>3</v>
      </c>
      <c r="D25" s="127" t="s">
        <v>321</v>
      </c>
      <c r="E25" s="271" t="s">
        <v>109</v>
      </c>
      <c r="F25" s="76" t="s">
        <v>110</v>
      </c>
    </row>
    <row r="26" spans="1:6" ht="22.5" customHeight="1" thickBot="1">
      <c r="A26" s="212" t="s">
        <v>111</v>
      </c>
      <c r="B26" s="204"/>
      <c r="C26" s="128"/>
      <c r="D26" s="129">
        <f>D27+D57+D64+D76+D98+D108+D72+D102</f>
        <v>6889396.6000000015</v>
      </c>
      <c r="E26" s="79" t="e">
        <f>E27+E57+E64+#REF!+E76+#REF!+#REF!+#REF!+#REF!+#REF!+#REF!+#REF!+#REF!+#REF!+#REF!+#REF!+#REF!+#REF!+#REF!+#REF!</f>
        <v>#REF!</v>
      </c>
      <c r="F26" s="78" t="e">
        <f>F27+F57+F64+#REF!+F76+#REF!+#REF!+#REF!+#REF!+#REF!+#REF!+#REF!+#REF!+#REF!+#REF!+#REF!+#REF!+#REF!+#REF!+#REF!</f>
        <v>#REF!</v>
      </c>
    </row>
    <row r="27" spans="1:6" ht="49.5">
      <c r="A27" s="253" t="s">
        <v>295</v>
      </c>
      <c r="B27" s="244" t="s">
        <v>112</v>
      </c>
      <c r="C27" s="230"/>
      <c r="D27" s="228">
        <f>D28+D32+D45+D49+D53</f>
        <v>298214</v>
      </c>
      <c r="E27" s="81" t="e">
        <f>E28+E49</f>
        <v>#REF!</v>
      </c>
      <c r="F27" s="80" t="e">
        <f>F28+F49</f>
        <v>#REF!</v>
      </c>
    </row>
    <row r="28" spans="1:6" s="77" customFormat="1" ht="49.5">
      <c r="A28" s="254" t="s">
        <v>298</v>
      </c>
      <c r="B28" s="245" t="s">
        <v>113</v>
      </c>
      <c r="C28" s="231"/>
      <c r="D28" s="224">
        <f>D29</f>
        <v>1000</v>
      </c>
      <c r="E28" s="83" t="e">
        <f>E29+#REF!+#REF!</f>
        <v>#REF!</v>
      </c>
      <c r="F28" s="82" t="e">
        <f>F29+#REF!+#REF!</f>
        <v>#REF!</v>
      </c>
    </row>
    <row r="29" spans="1:6" ht="33">
      <c r="A29" s="255" t="s">
        <v>114</v>
      </c>
      <c r="B29" s="207" t="s">
        <v>115</v>
      </c>
      <c r="C29" s="232"/>
      <c r="D29" s="225">
        <f>D30</f>
        <v>1000</v>
      </c>
      <c r="E29" s="85">
        <f t="shared" ref="D29:F30" si="0">E30</f>
        <v>100000</v>
      </c>
      <c r="F29" s="84">
        <f t="shared" si="0"/>
        <v>100000</v>
      </c>
    </row>
    <row r="30" spans="1:6" ht="33">
      <c r="A30" s="256" t="s">
        <v>116</v>
      </c>
      <c r="B30" s="207" t="s">
        <v>117</v>
      </c>
      <c r="C30" s="232"/>
      <c r="D30" s="225">
        <f t="shared" si="0"/>
        <v>1000</v>
      </c>
      <c r="E30" s="85">
        <f t="shared" si="0"/>
        <v>100000</v>
      </c>
      <c r="F30" s="84">
        <f t="shared" si="0"/>
        <v>100000</v>
      </c>
    </row>
    <row r="31" spans="1:6" ht="32.25" customHeight="1">
      <c r="A31" s="257" t="s">
        <v>59</v>
      </c>
      <c r="B31" s="207" t="s">
        <v>117</v>
      </c>
      <c r="C31" s="232">
        <v>240</v>
      </c>
      <c r="D31" s="225">
        <v>1000</v>
      </c>
      <c r="E31" s="85">
        <f>'[1]Ведом. 2016'!H743</f>
        <v>100000</v>
      </c>
      <c r="F31" s="84">
        <f>'[1]Ведом. 2016'!I743</f>
        <v>100000</v>
      </c>
    </row>
    <row r="32" spans="1:6" ht="33">
      <c r="A32" s="254" t="s">
        <v>299</v>
      </c>
      <c r="B32" s="246" t="s">
        <v>118</v>
      </c>
      <c r="C32" s="232"/>
      <c r="D32" s="224">
        <f>D33</f>
        <v>294214</v>
      </c>
      <c r="E32" s="83">
        <f t="shared" ref="E32:F47" si="1">E33</f>
        <v>20000</v>
      </c>
      <c r="F32" s="82">
        <f t="shared" si="1"/>
        <v>20000</v>
      </c>
    </row>
    <row r="33" spans="1:6">
      <c r="A33" s="257" t="s">
        <v>119</v>
      </c>
      <c r="B33" s="207" t="s">
        <v>120</v>
      </c>
      <c r="C33" s="232"/>
      <c r="D33" s="225">
        <f>D34+D36+D39+D41+D43</f>
        <v>294214</v>
      </c>
      <c r="E33" s="85">
        <f t="shared" si="1"/>
        <v>20000</v>
      </c>
      <c r="F33" s="84">
        <f t="shared" si="1"/>
        <v>20000</v>
      </c>
    </row>
    <row r="34" spans="1:6" ht="36.75" customHeight="1">
      <c r="A34" s="257" t="s">
        <v>116</v>
      </c>
      <c r="B34" s="207" t="s">
        <v>121</v>
      </c>
      <c r="C34" s="232"/>
      <c r="D34" s="225">
        <f>D35</f>
        <v>30000</v>
      </c>
      <c r="E34" s="85">
        <f t="shared" si="1"/>
        <v>20000</v>
      </c>
      <c r="F34" s="84">
        <f t="shared" si="1"/>
        <v>20000</v>
      </c>
    </row>
    <row r="35" spans="1:6" ht="36.75" customHeight="1">
      <c r="A35" s="257" t="s">
        <v>59</v>
      </c>
      <c r="B35" s="207" t="s">
        <v>121</v>
      </c>
      <c r="C35" s="232">
        <v>240</v>
      </c>
      <c r="D35" s="225">
        <v>30000</v>
      </c>
      <c r="E35" s="85">
        <f>'[1]Ведом. 2016'!H752</f>
        <v>20000</v>
      </c>
      <c r="F35" s="84">
        <f>'[1]Ведом. 2016'!I752</f>
        <v>20000</v>
      </c>
    </row>
    <row r="36" spans="1:6">
      <c r="A36" s="254" t="s">
        <v>394</v>
      </c>
      <c r="B36" s="246" t="s">
        <v>412</v>
      </c>
      <c r="C36" s="232"/>
      <c r="D36" s="224">
        <v>203572</v>
      </c>
      <c r="E36" s="83"/>
      <c r="F36" s="82"/>
    </row>
    <row r="37" spans="1:6" ht="33">
      <c r="A37" s="257" t="s">
        <v>413</v>
      </c>
      <c r="B37" s="207" t="s">
        <v>412</v>
      </c>
      <c r="C37" s="232">
        <v>123</v>
      </c>
      <c r="D37" s="225">
        <v>24000</v>
      </c>
      <c r="E37" s="83"/>
      <c r="F37" s="82"/>
    </row>
    <row r="38" spans="1:6" ht="33">
      <c r="A38" s="257" t="s">
        <v>59</v>
      </c>
      <c r="B38" s="207" t="s">
        <v>412</v>
      </c>
      <c r="C38" s="232">
        <v>240</v>
      </c>
      <c r="D38" s="225">
        <v>179572</v>
      </c>
      <c r="E38" s="83"/>
      <c r="F38" s="82"/>
    </row>
    <row r="39" spans="1:6" ht="33">
      <c r="A39" s="254" t="s">
        <v>397</v>
      </c>
      <c r="B39" s="246" t="s">
        <v>414</v>
      </c>
      <c r="C39" s="231"/>
      <c r="D39" s="224">
        <f>D40</f>
        <v>2056</v>
      </c>
      <c r="E39" s="83"/>
      <c r="F39" s="82"/>
    </row>
    <row r="40" spans="1:6" ht="33">
      <c r="A40" s="257" t="s">
        <v>59</v>
      </c>
      <c r="B40" s="207" t="s">
        <v>414</v>
      </c>
      <c r="C40" s="232">
        <v>240</v>
      </c>
      <c r="D40" s="225">
        <v>2056</v>
      </c>
      <c r="E40" s="83"/>
      <c r="F40" s="82"/>
    </row>
    <row r="41" spans="1:6">
      <c r="A41" s="254" t="s">
        <v>399</v>
      </c>
      <c r="B41" s="246" t="s">
        <v>400</v>
      </c>
      <c r="C41" s="231"/>
      <c r="D41" s="224">
        <v>58000</v>
      </c>
      <c r="E41" s="83"/>
      <c r="F41" s="82"/>
    </row>
    <row r="42" spans="1:6" ht="33">
      <c r="A42" s="257" t="s">
        <v>59</v>
      </c>
      <c r="B42" s="207" t="s">
        <v>400</v>
      </c>
      <c r="C42" s="232" t="s">
        <v>60</v>
      </c>
      <c r="D42" s="225">
        <v>58000</v>
      </c>
      <c r="E42" s="83"/>
      <c r="F42" s="82"/>
    </row>
    <row r="43" spans="1:6" ht="33">
      <c r="A43" s="254" t="s">
        <v>401</v>
      </c>
      <c r="B43" s="246" t="s">
        <v>402</v>
      </c>
      <c r="C43" s="231"/>
      <c r="D43" s="224">
        <f>D44</f>
        <v>586</v>
      </c>
      <c r="E43" s="83"/>
      <c r="F43" s="82"/>
    </row>
    <row r="44" spans="1:6" ht="33">
      <c r="A44" s="257" t="s">
        <v>59</v>
      </c>
      <c r="B44" s="207" t="s">
        <v>402</v>
      </c>
      <c r="C44" s="232" t="s">
        <v>60</v>
      </c>
      <c r="D44" s="225">
        <v>586</v>
      </c>
      <c r="E44" s="83"/>
      <c r="F44" s="82"/>
    </row>
    <row r="45" spans="1:6" ht="33">
      <c r="A45" s="254" t="s">
        <v>297</v>
      </c>
      <c r="B45" s="246" t="s">
        <v>122</v>
      </c>
      <c r="C45" s="231"/>
      <c r="D45" s="224">
        <f>D46</f>
        <v>1000</v>
      </c>
      <c r="E45" s="83"/>
      <c r="F45" s="82"/>
    </row>
    <row r="46" spans="1:6" ht="33">
      <c r="A46" s="257" t="s">
        <v>123</v>
      </c>
      <c r="B46" s="207" t="s">
        <v>124</v>
      </c>
      <c r="C46" s="232"/>
      <c r="D46" s="225">
        <f>D47</f>
        <v>1000</v>
      </c>
      <c r="E46" s="85">
        <f t="shared" si="1"/>
        <v>400</v>
      </c>
      <c r="F46" s="84">
        <f t="shared" si="1"/>
        <v>400</v>
      </c>
    </row>
    <row r="47" spans="1:6">
      <c r="A47" s="257" t="s">
        <v>125</v>
      </c>
      <c r="B47" s="207" t="s">
        <v>126</v>
      </c>
      <c r="C47" s="232"/>
      <c r="D47" s="225">
        <f>D48</f>
        <v>1000</v>
      </c>
      <c r="E47" s="85">
        <f t="shared" si="1"/>
        <v>400</v>
      </c>
      <c r="F47" s="84">
        <f t="shared" si="1"/>
        <v>400</v>
      </c>
    </row>
    <row r="48" spans="1:6" ht="36.75" customHeight="1">
      <c r="A48" s="257" t="s">
        <v>59</v>
      </c>
      <c r="B48" s="207" t="s">
        <v>126</v>
      </c>
      <c r="C48" s="232">
        <v>240</v>
      </c>
      <c r="D48" s="225">
        <v>1000</v>
      </c>
      <c r="E48" s="85">
        <f>'[1]Ведом. 2016'!H756</f>
        <v>400</v>
      </c>
      <c r="F48" s="84">
        <f>'[1]Ведом. 2016'!I756</f>
        <v>400</v>
      </c>
    </row>
    <row r="49" spans="1:6" ht="33">
      <c r="A49" s="254" t="s">
        <v>296</v>
      </c>
      <c r="B49" s="246" t="s">
        <v>127</v>
      </c>
      <c r="C49" s="232"/>
      <c r="D49" s="226">
        <f>D50</f>
        <v>1000</v>
      </c>
      <c r="E49" s="83">
        <f t="shared" ref="E49:F55" si="2">E50</f>
        <v>696000</v>
      </c>
      <c r="F49" s="82">
        <f t="shared" si="2"/>
        <v>696000</v>
      </c>
    </row>
    <row r="50" spans="1:6">
      <c r="A50" s="257" t="s">
        <v>128</v>
      </c>
      <c r="B50" s="207" t="s">
        <v>129</v>
      </c>
      <c r="C50" s="232"/>
      <c r="D50" s="227">
        <f>D51</f>
        <v>1000</v>
      </c>
      <c r="E50" s="85">
        <f t="shared" si="2"/>
        <v>696000</v>
      </c>
      <c r="F50" s="84">
        <f t="shared" si="2"/>
        <v>696000</v>
      </c>
    </row>
    <row r="51" spans="1:6">
      <c r="A51" s="257" t="s">
        <v>130</v>
      </c>
      <c r="B51" s="207" t="s">
        <v>131</v>
      </c>
      <c r="C51" s="232"/>
      <c r="D51" s="227">
        <f>D52</f>
        <v>1000</v>
      </c>
      <c r="E51" s="85">
        <f t="shared" si="2"/>
        <v>696000</v>
      </c>
      <c r="F51" s="84">
        <f t="shared" si="2"/>
        <v>696000</v>
      </c>
    </row>
    <row r="52" spans="1:6" ht="36.75" customHeight="1">
      <c r="A52" s="257" t="s">
        <v>59</v>
      </c>
      <c r="B52" s="207" t="s">
        <v>131</v>
      </c>
      <c r="C52" s="232">
        <v>240</v>
      </c>
      <c r="D52" s="227">
        <v>1000</v>
      </c>
      <c r="E52" s="85">
        <f>'[1]Ведом. 2016'!H767</f>
        <v>696000</v>
      </c>
      <c r="F52" s="84">
        <f>'[1]Ведом. 2016'!I767</f>
        <v>696000</v>
      </c>
    </row>
    <row r="53" spans="1:6" ht="49.5">
      <c r="A53" s="254" t="s">
        <v>300</v>
      </c>
      <c r="B53" s="246" t="s">
        <v>132</v>
      </c>
      <c r="C53" s="232"/>
      <c r="D53" s="224">
        <f>D54</f>
        <v>1000</v>
      </c>
      <c r="E53" s="83">
        <f t="shared" si="2"/>
        <v>7583380</v>
      </c>
      <c r="F53" s="82">
        <f t="shared" si="2"/>
        <v>15707380</v>
      </c>
    </row>
    <row r="54" spans="1:6" ht="33">
      <c r="A54" s="257" t="s">
        <v>133</v>
      </c>
      <c r="B54" s="207" t="s">
        <v>134</v>
      </c>
      <c r="C54" s="232"/>
      <c r="D54" s="225">
        <f>D55</f>
        <v>1000</v>
      </c>
      <c r="E54" s="85">
        <f t="shared" si="2"/>
        <v>7583380</v>
      </c>
      <c r="F54" s="84">
        <f t="shared" si="2"/>
        <v>15707380</v>
      </c>
    </row>
    <row r="55" spans="1:6" ht="33">
      <c r="A55" s="257" t="s">
        <v>135</v>
      </c>
      <c r="B55" s="207" t="s">
        <v>136</v>
      </c>
      <c r="C55" s="232"/>
      <c r="D55" s="225">
        <f>D56</f>
        <v>1000</v>
      </c>
      <c r="E55" s="85">
        <f t="shared" si="2"/>
        <v>7583380</v>
      </c>
      <c r="F55" s="84">
        <f t="shared" si="2"/>
        <v>15707380</v>
      </c>
    </row>
    <row r="56" spans="1:6" ht="36.75" customHeight="1">
      <c r="A56" s="257" t="s">
        <v>59</v>
      </c>
      <c r="B56" s="207" t="s">
        <v>136</v>
      </c>
      <c r="C56" s="232">
        <v>240</v>
      </c>
      <c r="D56" s="225">
        <v>1000</v>
      </c>
      <c r="E56" s="85">
        <f>'[1]Ведом. 2016'!H771</f>
        <v>7583380</v>
      </c>
      <c r="F56" s="84">
        <f>'[1]Ведом. 2016'!I771</f>
        <v>15707380</v>
      </c>
    </row>
    <row r="57" spans="1:6" s="77" customFormat="1" ht="49.5">
      <c r="A57" s="254" t="s">
        <v>310</v>
      </c>
      <c r="B57" s="247" t="s">
        <v>137</v>
      </c>
      <c r="C57" s="231"/>
      <c r="D57" s="224">
        <f>D58+D61</f>
        <v>2000</v>
      </c>
      <c r="E57" s="83">
        <f>E58</f>
        <v>460000</v>
      </c>
      <c r="F57" s="82">
        <f>F58</f>
        <v>470000</v>
      </c>
    </row>
    <row r="58" spans="1:6" ht="18.75">
      <c r="A58" s="257" t="s">
        <v>138</v>
      </c>
      <c r="B58" s="248" t="s">
        <v>139</v>
      </c>
      <c r="C58" s="232"/>
      <c r="D58" s="225">
        <f>D59</f>
        <v>1000</v>
      </c>
      <c r="E58" s="85">
        <f>E61+E59</f>
        <v>460000</v>
      </c>
      <c r="F58" s="84">
        <f>F61+F59</f>
        <v>470000</v>
      </c>
    </row>
    <row r="59" spans="1:6" ht="35.25" customHeight="1">
      <c r="A59" s="255" t="s">
        <v>140</v>
      </c>
      <c r="B59" s="248" t="s">
        <v>141</v>
      </c>
      <c r="C59" s="232"/>
      <c r="D59" s="225">
        <f>D60</f>
        <v>1000</v>
      </c>
      <c r="E59" s="85">
        <f>E60</f>
        <v>90000</v>
      </c>
      <c r="F59" s="84">
        <f>F60</f>
        <v>90000</v>
      </c>
    </row>
    <row r="60" spans="1:6" ht="33" customHeight="1">
      <c r="A60" s="257" t="s">
        <v>59</v>
      </c>
      <c r="B60" s="248" t="s">
        <v>141</v>
      </c>
      <c r="C60" s="232">
        <v>240</v>
      </c>
      <c r="D60" s="225">
        <v>1000</v>
      </c>
      <c r="E60" s="85">
        <f>'[1]Ведом. 2016'!H121</f>
        <v>90000</v>
      </c>
      <c r="F60" s="84">
        <f>'[1]Ведом. 2016'!I121</f>
        <v>90000</v>
      </c>
    </row>
    <row r="61" spans="1:6" ht="18.75">
      <c r="A61" s="257" t="s">
        <v>142</v>
      </c>
      <c r="B61" s="248" t="s">
        <v>143</v>
      </c>
      <c r="C61" s="232"/>
      <c r="D61" s="225">
        <f>D62</f>
        <v>1000</v>
      </c>
      <c r="E61" s="85">
        <f>E62</f>
        <v>370000</v>
      </c>
      <c r="F61" s="84">
        <f>F62</f>
        <v>380000</v>
      </c>
    </row>
    <row r="62" spans="1:6" ht="33">
      <c r="A62" s="257" t="s">
        <v>144</v>
      </c>
      <c r="B62" s="248" t="s">
        <v>145</v>
      </c>
      <c r="C62" s="232"/>
      <c r="D62" s="225">
        <f>D63</f>
        <v>1000</v>
      </c>
      <c r="E62" s="85">
        <f>'[1]Ведом. 2016'!H123</f>
        <v>370000</v>
      </c>
      <c r="F62" s="84">
        <f>'[1]Ведом. 2016'!I123</f>
        <v>380000</v>
      </c>
    </row>
    <row r="63" spans="1:6" ht="33" customHeight="1">
      <c r="A63" s="257" t="s">
        <v>59</v>
      </c>
      <c r="B63" s="248" t="s">
        <v>145</v>
      </c>
      <c r="C63" s="232">
        <v>240</v>
      </c>
      <c r="D63" s="225">
        <v>1000</v>
      </c>
      <c r="E63" s="85">
        <f>'[1]Ведом. 2016'!H124</f>
        <v>70000</v>
      </c>
      <c r="F63" s="84">
        <f>'[1]Ведом. 2016'!I124</f>
        <v>70000</v>
      </c>
    </row>
    <row r="64" spans="1:6" ht="49.5">
      <c r="A64" s="253" t="s">
        <v>309</v>
      </c>
      <c r="B64" s="249" t="s">
        <v>146</v>
      </c>
      <c r="C64" s="230"/>
      <c r="D64" s="228">
        <f>D65</f>
        <v>501000</v>
      </c>
      <c r="E64" s="81" t="e">
        <f>#REF!+#REF!+#REF!+#REF!</f>
        <v>#REF!</v>
      </c>
      <c r="F64" s="80" t="e">
        <f>#REF!+#REF!+#REF!+#REF!</f>
        <v>#REF!</v>
      </c>
    </row>
    <row r="65" spans="1:6" ht="33">
      <c r="A65" s="257" t="s">
        <v>147</v>
      </c>
      <c r="B65" s="207" t="s">
        <v>148</v>
      </c>
      <c r="C65" s="232"/>
      <c r="D65" s="225">
        <f>D68+D66+D70</f>
        <v>501000</v>
      </c>
      <c r="E65" s="85" t="e">
        <f>E68+E70+#REF!+#REF!</f>
        <v>#REF!</v>
      </c>
      <c r="F65" s="84" t="e">
        <f>F68+F70+#REF!+#REF!</f>
        <v>#REF!</v>
      </c>
    </row>
    <row r="66" spans="1:6">
      <c r="A66" s="259" t="s">
        <v>151</v>
      </c>
      <c r="B66" s="251" t="s">
        <v>152</v>
      </c>
      <c r="C66" s="232"/>
      <c r="D66" s="225">
        <f>D67</f>
        <v>430000</v>
      </c>
      <c r="E66" s="85"/>
      <c r="F66" s="84"/>
    </row>
    <row r="67" spans="1:6" ht="33">
      <c r="A67" s="257" t="s">
        <v>59</v>
      </c>
      <c r="B67" s="250" t="s">
        <v>152</v>
      </c>
      <c r="C67" s="232">
        <v>240</v>
      </c>
      <c r="D67" s="225">
        <v>430000</v>
      </c>
      <c r="E67" s="85"/>
      <c r="F67" s="84"/>
    </row>
    <row r="68" spans="1:6">
      <c r="A68" s="258" t="s">
        <v>149</v>
      </c>
      <c r="B68" s="250" t="s">
        <v>150</v>
      </c>
      <c r="C68" s="232"/>
      <c r="D68" s="225">
        <f>D69</f>
        <v>1000</v>
      </c>
      <c r="E68" s="85" t="e">
        <f>#REF!</f>
        <v>#REF!</v>
      </c>
      <c r="F68" s="84" t="e">
        <f>#REF!</f>
        <v>#REF!</v>
      </c>
    </row>
    <row r="69" spans="1:6" ht="33">
      <c r="A69" s="257" t="s">
        <v>59</v>
      </c>
      <c r="B69" s="250" t="s">
        <v>150</v>
      </c>
      <c r="C69" s="232">
        <v>240</v>
      </c>
      <c r="D69" s="225">
        <v>1000</v>
      </c>
      <c r="E69" s="85">
        <f>'[1]Ведом. 2016'!H533</f>
        <v>625000</v>
      </c>
      <c r="F69" s="84">
        <f>'[1]Ведом. 2016'!I533</f>
        <v>900000</v>
      </c>
    </row>
    <row r="70" spans="1:6">
      <c r="A70" s="258" t="s">
        <v>153</v>
      </c>
      <c r="B70" s="250" t="s">
        <v>154</v>
      </c>
      <c r="C70" s="232"/>
      <c r="D70" s="225">
        <f>D71</f>
        <v>70000</v>
      </c>
      <c r="E70" s="85" t="e">
        <f>E71+#REF!</f>
        <v>#REF!</v>
      </c>
      <c r="F70" s="84" t="e">
        <f>F71+#REF!</f>
        <v>#REF!</v>
      </c>
    </row>
    <row r="71" spans="1:6" ht="33">
      <c r="A71" s="257" t="s">
        <v>59</v>
      </c>
      <c r="B71" s="250" t="s">
        <v>154</v>
      </c>
      <c r="C71" s="232">
        <v>240</v>
      </c>
      <c r="D71" s="225">
        <v>70000</v>
      </c>
      <c r="E71" s="85">
        <f>'[1]Ведом. 2016'!H537</f>
        <v>625000</v>
      </c>
      <c r="F71" s="84">
        <f>'[1]Ведом. 2016'!I537</f>
        <v>900000</v>
      </c>
    </row>
    <row r="72" spans="1:6" ht="33">
      <c r="A72" s="221" t="s">
        <v>374</v>
      </c>
      <c r="B72" s="203" t="s">
        <v>380</v>
      </c>
      <c r="C72" s="230"/>
      <c r="D72" s="224">
        <f>D73</f>
        <v>118026.82</v>
      </c>
      <c r="E72" s="85"/>
      <c r="F72" s="84"/>
    </row>
    <row r="73" spans="1:6" ht="33">
      <c r="A73" s="222" t="s">
        <v>376</v>
      </c>
      <c r="B73" s="205" t="s">
        <v>381</v>
      </c>
      <c r="C73" s="232"/>
      <c r="D73" s="225">
        <f>D74</f>
        <v>118026.82</v>
      </c>
      <c r="E73" s="85"/>
      <c r="F73" s="84"/>
    </row>
    <row r="74" spans="1:6" ht="33">
      <c r="A74" s="219" t="s">
        <v>378</v>
      </c>
      <c r="B74" s="206" t="s">
        <v>382</v>
      </c>
      <c r="C74" s="232"/>
      <c r="D74" s="225">
        <f>D75</f>
        <v>118026.82</v>
      </c>
      <c r="E74" s="85"/>
      <c r="F74" s="84"/>
    </row>
    <row r="75" spans="1:6" ht="33">
      <c r="A75" s="220" t="s">
        <v>59</v>
      </c>
      <c r="B75" s="206" t="s">
        <v>382</v>
      </c>
      <c r="C75" s="232">
        <v>240</v>
      </c>
      <c r="D75" s="225">
        <v>118026.82</v>
      </c>
      <c r="E75" s="85"/>
      <c r="F75" s="84"/>
    </row>
    <row r="76" spans="1:6" ht="33">
      <c r="A76" s="254" t="s">
        <v>303</v>
      </c>
      <c r="B76" s="249" t="s">
        <v>155</v>
      </c>
      <c r="C76" s="232"/>
      <c r="D76" s="224">
        <f>D77+D86+D90+D94</f>
        <v>5376112.3800000008</v>
      </c>
      <c r="E76" s="83" t="e">
        <f>E77+E86+E90+E94</f>
        <v>#REF!</v>
      </c>
      <c r="F76" s="82" t="e">
        <f>F77+F86+F90+F94</f>
        <v>#REF!</v>
      </c>
    </row>
    <row r="77" spans="1:6" s="77" customFormat="1" ht="33">
      <c r="A77" s="260" t="s">
        <v>304</v>
      </c>
      <c r="B77" s="246" t="s">
        <v>156</v>
      </c>
      <c r="C77" s="231"/>
      <c r="D77" s="224">
        <f>D78</f>
        <v>5373112.3800000008</v>
      </c>
      <c r="E77" s="83">
        <f>E78</f>
        <v>10614100</v>
      </c>
      <c r="F77" s="82">
        <f>F78</f>
        <v>10614100</v>
      </c>
    </row>
    <row r="78" spans="1:6">
      <c r="A78" s="261" t="s">
        <v>157</v>
      </c>
      <c r="B78" s="207" t="s">
        <v>158</v>
      </c>
      <c r="C78" s="232"/>
      <c r="D78" s="225">
        <f>D79+D83</f>
        <v>5373112.3800000008</v>
      </c>
      <c r="E78" s="85">
        <f>E79+E81</f>
        <v>10614100</v>
      </c>
      <c r="F78" s="84">
        <f>F79+F81</f>
        <v>10614100</v>
      </c>
    </row>
    <row r="79" spans="1:6" ht="33">
      <c r="A79" s="256" t="s">
        <v>77</v>
      </c>
      <c r="B79" s="207" t="s">
        <v>159</v>
      </c>
      <c r="C79" s="232"/>
      <c r="D79" s="225">
        <f>D80+D81+D82</f>
        <v>3280083.0300000003</v>
      </c>
      <c r="E79" s="85">
        <f>E80</f>
        <v>10269100</v>
      </c>
      <c r="F79" s="84">
        <f>F80</f>
        <v>10269100</v>
      </c>
    </row>
    <row r="80" spans="1:6">
      <c r="A80" s="257" t="s">
        <v>160</v>
      </c>
      <c r="B80" s="207" t="s">
        <v>159</v>
      </c>
      <c r="C80" s="232">
        <v>110</v>
      </c>
      <c r="D80" s="225">
        <v>2369170.81</v>
      </c>
      <c r="E80" s="85">
        <f>'[1]Ведом. 2016'!H411</f>
        <v>10269100</v>
      </c>
      <c r="F80" s="84">
        <f>'[1]Ведом. 2016'!I411</f>
        <v>10269100</v>
      </c>
    </row>
    <row r="81" spans="1:6" ht="33">
      <c r="A81" s="257" t="s">
        <v>59</v>
      </c>
      <c r="B81" s="207" t="s">
        <v>159</v>
      </c>
      <c r="C81" s="232">
        <v>240</v>
      </c>
      <c r="D81" s="225">
        <v>869912.22</v>
      </c>
      <c r="E81" s="85">
        <f>E82</f>
        <v>345000</v>
      </c>
      <c r="F81" s="84">
        <f>F82</f>
        <v>345000</v>
      </c>
    </row>
    <row r="82" spans="1:6">
      <c r="A82" s="257" t="s">
        <v>61</v>
      </c>
      <c r="B82" s="207" t="s">
        <v>159</v>
      </c>
      <c r="C82" s="232">
        <v>850</v>
      </c>
      <c r="D82" s="225">
        <v>41000</v>
      </c>
      <c r="E82" s="85">
        <f>'[1]Ведом. 2016'!H413</f>
        <v>345000</v>
      </c>
      <c r="F82" s="84">
        <f>'[1]Ведом. 2016'!I413</f>
        <v>345000</v>
      </c>
    </row>
    <row r="83" spans="1:6" ht="36.75" customHeight="1">
      <c r="A83" s="257" t="s">
        <v>268</v>
      </c>
      <c r="B83" s="207" t="s">
        <v>161</v>
      </c>
      <c r="C83" s="232"/>
      <c r="D83" s="225">
        <f>D84+D85</f>
        <v>2093029.35</v>
      </c>
      <c r="E83" s="85">
        <f>'[1]Ведом. 2016'!H416</f>
        <v>15267900</v>
      </c>
      <c r="F83" s="84">
        <f>'[1]Ведом. 2016'!I416</f>
        <v>15267900</v>
      </c>
    </row>
    <row r="84" spans="1:6" ht="33">
      <c r="A84" s="257" t="s">
        <v>56</v>
      </c>
      <c r="B84" s="207" t="s">
        <v>161</v>
      </c>
      <c r="C84" s="232">
        <v>120</v>
      </c>
      <c r="D84" s="225">
        <v>1671209.75</v>
      </c>
      <c r="E84" s="85" t="e">
        <f>E85</f>
        <v>#REF!</v>
      </c>
      <c r="F84" s="84" t="e">
        <f>F85</f>
        <v>#REF!</v>
      </c>
    </row>
    <row r="85" spans="1:6" ht="33">
      <c r="A85" s="257" t="s">
        <v>59</v>
      </c>
      <c r="B85" s="207" t="s">
        <v>161</v>
      </c>
      <c r="C85" s="232">
        <v>240</v>
      </c>
      <c r="D85" s="225">
        <v>421819.6</v>
      </c>
      <c r="E85" s="85" t="e">
        <f>#REF!</f>
        <v>#REF!</v>
      </c>
      <c r="F85" s="84" t="e">
        <f>#REF!</f>
        <v>#REF!</v>
      </c>
    </row>
    <row r="86" spans="1:6" s="77" customFormat="1" ht="33">
      <c r="A86" s="262" t="s">
        <v>305</v>
      </c>
      <c r="B86" s="246" t="s">
        <v>162</v>
      </c>
      <c r="C86" s="231"/>
      <c r="D86" s="224">
        <f>D87</f>
        <v>1000</v>
      </c>
      <c r="E86" s="83" t="e">
        <f>E87+#REF!+#REF!</f>
        <v>#REF!</v>
      </c>
      <c r="F86" s="82" t="e">
        <f>F87+#REF!+#REF!</f>
        <v>#REF!</v>
      </c>
    </row>
    <row r="87" spans="1:6" ht="17.25" customHeight="1">
      <c r="A87" s="258" t="s">
        <v>163</v>
      </c>
      <c r="B87" s="207" t="s">
        <v>164</v>
      </c>
      <c r="C87" s="232"/>
      <c r="D87" s="225">
        <f>D88</f>
        <v>1000</v>
      </c>
      <c r="E87" s="85" t="e">
        <f>E88+#REF!+#REF!+#REF!</f>
        <v>#REF!</v>
      </c>
      <c r="F87" s="84" t="e">
        <f>F88+#REF!+#REF!+#REF!</f>
        <v>#REF!</v>
      </c>
    </row>
    <row r="88" spans="1:6">
      <c r="A88" s="263" t="s">
        <v>83</v>
      </c>
      <c r="B88" s="207" t="s">
        <v>165</v>
      </c>
      <c r="C88" s="232"/>
      <c r="D88" s="225">
        <f>D89</f>
        <v>1000</v>
      </c>
      <c r="E88" s="85">
        <f>E89</f>
        <v>15267900</v>
      </c>
      <c r="F88" s="84">
        <f>F89</f>
        <v>15267900</v>
      </c>
    </row>
    <row r="89" spans="1:6" ht="33">
      <c r="A89" s="257" t="s">
        <v>59</v>
      </c>
      <c r="B89" s="207" t="s">
        <v>165</v>
      </c>
      <c r="C89" s="232">
        <v>240</v>
      </c>
      <c r="D89" s="225">
        <v>1000</v>
      </c>
      <c r="E89" s="85">
        <f>'[1]Ведом. 2016'!H417</f>
        <v>15267900</v>
      </c>
      <c r="F89" s="84">
        <f>'[1]Ведом. 2016'!I417</f>
        <v>15267900</v>
      </c>
    </row>
    <row r="90" spans="1:6" s="77" customFormat="1">
      <c r="A90" s="264" t="s">
        <v>306</v>
      </c>
      <c r="B90" s="246" t="s">
        <v>166</v>
      </c>
      <c r="C90" s="231"/>
      <c r="D90" s="224">
        <f>D91</f>
        <v>1000</v>
      </c>
      <c r="E90" s="83" t="e">
        <f>E91+#REF!+#REF!</f>
        <v>#REF!</v>
      </c>
      <c r="F90" s="82" t="e">
        <f>F91+#REF!+#REF!</f>
        <v>#REF!</v>
      </c>
    </row>
    <row r="91" spans="1:6" ht="33">
      <c r="A91" s="258" t="s">
        <v>167</v>
      </c>
      <c r="B91" s="207" t="s">
        <v>168</v>
      </c>
      <c r="C91" s="232"/>
      <c r="D91" s="225">
        <f t="shared" ref="D91:F92" si="3">D92</f>
        <v>1000</v>
      </c>
      <c r="E91" s="85">
        <f t="shared" si="3"/>
        <v>33000</v>
      </c>
      <c r="F91" s="84">
        <f t="shared" si="3"/>
        <v>34000</v>
      </c>
    </row>
    <row r="92" spans="1:6">
      <c r="A92" s="265" t="s">
        <v>169</v>
      </c>
      <c r="B92" s="207" t="s">
        <v>170</v>
      </c>
      <c r="C92" s="232"/>
      <c r="D92" s="225">
        <f t="shared" si="3"/>
        <v>1000</v>
      </c>
      <c r="E92" s="85">
        <f t="shared" si="3"/>
        <v>33000</v>
      </c>
      <c r="F92" s="84">
        <f t="shared" si="3"/>
        <v>34000</v>
      </c>
    </row>
    <row r="93" spans="1:6" ht="33">
      <c r="A93" s="257" t="s">
        <v>59</v>
      </c>
      <c r="B93" s="207" t="s">
        <v>170</v>
      </c>
      <c r="C93" s="232">
        <v>240</v>
      </c>
      <c r="D93" s="225">
        <v>1000</v>
      </c>
      <c r="E93" s="85">
        <f>'[1]Ведом. 2016'!H355</f>
        <v>33000</v>
      </c>
      <c r="F93" s="84">
        <f>'[1]Ведом. 2016'!I355</f>
        <v>34000</v>
      </c>
    </row>
    <row r="94" spans="1:6" s="77" customFormat="1" ht="34.5" customHeight="1">
      <c r="A94" s="266" t="s">
        <v>308</v>
      </c>
      <c r="B94" s="246" t="s">
        <v>171</v>
      </c>
      <c r="C94" s="231"/>
      <c r="D94" s="224">
        <f>D95</f>
        <v>1000</v>
      </c>
      <c r="E94" s="83" t="e">
        <f>E95</f>
        <v>#REF!</v>
      </c>
      <c r="F94" s="82" t="e">
        <f>F95</f>
        <v>#REF!</v>
      </c>
    </row>
    <row r="95" spans="1:6" s="86" customFormat="1" ht="34.5" customHeight="1">
      <c r="A95" s="258" t="s">
        <v>172</v>
      </c>
      <c r="B95" s="207" t="s">
        <v>173</v>
      </c>
      <c r="C95" s="232"/>
      <c r="D95" s="225">
        <f>D96</f>
        <v>1000</v>
      </c>
      <c r="E95" s="85" t="e">
        <f>E96+#REF!</f>
        <v>#REF!</v>
      </c>
      <c r="F95" s="84" t="e">
        <f>F96+#REF!</f>
        <v>#REF!</v>
      </c>
    </row>
    <row r="96" spans="1:6" s="86" customFormat="1" ht="18" customHeight="1">
      <c r="A96" s="258" t="s">
        <v>80</v>
      </c>
      <c r="B96" s="207" t="s">
        <v>174</v>
      </c>
      <c r="C96" s="232"/>
      <c r="D96" s="225">
        <f>D97</f>
        <v>1000</v>
      </c>
      <c r="E96" s="85" t="e">
        <f>E97+#REF!+#REF!</f>
        <v>#REF!</v>
      </c>
      <c r="F96" s="84" t="e">
        <f>F97+#REF!+#REF!</f>
        <v>#REF!</v>
      </c>
    </row>
    <row r="97" spans="1:7" ht="33">
      <c r="A97" s="257" t="s">
        <v>59</v>
      </c>
      <c r="B97" s="207" t="s">
        <v>174</v>
      </c>
      <c r="C97" s="232">
        <v>240</v>
      </c>
      <c r="D97" s="323">
        <v>1000</v>
      </c>
      <c r="E97" s="85">
        <f>'[1]Ведом. 2016'!H480</f>
        <v>2515400</v>
      </c>
      <c r="F97" s="84">
        <f>'[1]Ведом. 2016'!I480</f>
        <v>2515400</v>
      </c>
    </row>
    <row r="98" spans="1:7" ht="36" customHeight="1">
      <c r="A98" s="253" t="s">
        <v>302</v>
      </c>
      <c r="B98" s="252" t="s">
        <v>285</v>
      </c>
      <c r="C98" s="59"/>
      <c r="D98" s="324">
        <f>D99</f>
        <v>1000</v>
      </c>
      <c r="E98" s="132" t="s">
        <v>280</v>
      </c>
      <c r="F98" s="133"/>
      <c r="G98" s="134"/>
    </row>
    <row r="99" spans="1:7" ht="33">
      <c r="A99" s="267" t="s">
        <v>282</v>
      </c>
      <c r="B99" s="208" t="s">
        <v>286</v>
      </c>
      <c r="C99" s="59"/>
      <c r="D99" s="325">
        <v>1000</v>
      </c>
      <c r="E99" s="132" t="s">
        <v>281</v>
      </c>
      <c r="F99" s="133"/>
      <c r="G99" s="134"/>
    </row>
    <row r="100" spans="1:7" ht="33">
      <c r="A100" s="267" t="s">
        <v>283</v>
      </c>
      <c r="B100" s="208" t="s">
        <v>287</v>
      </c>
      <c r="C100" s="233"/>
      <c r="D100" s="325">
        <v>1000</v>
      </c>
      <c r="E100" s="132"/>
      <c r="F100" s="133"/>
      <c r="G100" s="134"/>
    </row>
    <row r="101" spans="1:7" ht="34.5" customHeight="1">
      <c r="A101" s="257" t="s">
        <v>59</v>
      </c>
      <c r="B101" s="208" t="s">
        <v>287</v>
      </c>
      <c r="C101" s="233" t="s">
        <v>60</v>
      </c>
      <c r="D101" s="325">
        <v>1000</v>
      </c>
      <c r="E101" s="132" t="s">
        <v>284</v>
      </c>
      <c r="F101" s="133" t="s">
        <v>60</v>
      </c>
      <c r="G101" s="134"/>
    </row>
    <row r="102" spans="1:7" ht="30" customHeight="1">
      <c r="A102" s="268" t="s">
        <v>403</v>
      </c>
      <c r="B102" s="306" t="s">
        <v>415</v>
      </c>
      <c r="C102" s="307"/>
      <c r="D102" s="325">
        <f>D103</f>
        <v>111011</v>
      </c>
      <c r="E102" s="132"/>
      <c r="F102" s="133"/>
      <c r="G102" s="134"/>
    </row>
    <row r="103" spans="1:7" ht="16.5" customHeight="1">
      <c r="A103" s="268" t="s">
        <v>405</v>
      </c>
      <c r="B103" s="304" t="s">
        <v>416</v>
      </c>
      <c r="C103" s="305"/>
      <c r="D103" s="200">
        <f>D104+D106</f>
        <v>111011</v>
      </c>
      <c r="E103" s="132"/>
      <c r="F103" s="133"/>
      <c r="G103" s="134"/>
    </row>
    <row r="104" spans="1:7" ht="30" customHeight="1">
      <c r="A104" s="268" t="s">
        <v>417</v>
      </c>
      <c r="B104" s="304" t="s">
        <v>418</v>
      </c>
      <c r="C104" s="305"/>
      <c r="D104" s="200">
        <f>D105</f>
        <v>109900</v>
      </c>
      <c r="E104" s="132"/>
      <c r="F104" s="133"/>
      <c r="G104" s="134"/>
    </row>
    <row r="105" spans="1:7" ht="30" customHeight="1">
      <c r="A105" s="268" t="s">
        <v>59</v>
      </c>
      <c r="B105" s="304" t="s">
        <v>418</v>
      </c>
      <c r="C105" s="305">
        <v>810</v>
      </c>
      <c r="D105" s="200">
        <v>109900</v>
      </c>
      <c r="E105" s="132"/>
      <c r="F105" s="133"/>
      <c r="G105" s="134"/>
    </row>
    <row r="106" spans="1:7" ht="47.25" customHeight="1">
      <c r="A106" s="267" t="s">
        <v>417</v>
      </c>
      <c r="B106" s="304" t="s">
        <v>419</v>
      </c>
      <c r="C106" s="305"/>
      <c r="D106" s="200">
        <f>D107</f>
        <v>1111</v>
      </c>
      <c r="E106" s="132"/>
      <c r="F106" s="133"/>
      <c r="G106" s="134"/>
    </row>
    <row r="107" spans="1:7" ht="30" customHeight="1">
      <c r="A107" s="267" t="s">
        <v>59</v>
      </c>
      <c r="B107" s="304" t="s">
        <v>419</v>
      </c>
      <c r="C107" s="305">
        <v>810</v>
      </c>
      <c r="D107" s="200">
        <v>1111</v>
      </c>
      <c r="E107" s="132"/>
      <c r="F107" s="133"/>
      <c r="G107" s="134"/>
    </row>
    <row r="108" spans="1:7" ht="30" customHeight="1">
      <c r="A108" s="268" t="s">
        <v>322</v>
      </c>
      <c r="B108" s="252" t="s">
        <v>323</v>
      </c>
      <c r="C108" s="236"/>
      <c r="D108" s="200">
        <f>D109+D113+D115</f>
        <v>482032.4</v>
      </c>
      <c r="E108" s="132"/>
      <c r="F108" s="133"/>
      <c r="G108" s="134"/>
    </row>
    <row r="109" spans="1:7" ht="30.75" customHeight="1">
      <c r="A109" s="267" t="s">
        <v>324</v>
      </c>
      <c r="B109" s="208" t="s">
        <v>325</v>
      </c>
      <c r="C109" s="235"/>
      <c r="D109" s="200">
        <v>434612.4</v>
      </c>
      <c r="E109" s="132"/>
      <c r="F109" s="133"/>
      <c r="G109" s="134"/>
    </row>
    <row r="110" spans="1:7" ht="15" customHeight="1">
      <c r="A110" s="267" t="s">
        <v>334</v>
      </c>
      <c r="B110" s="208" t="s">
        <v>326</v>
      </c>
      <c r="C110" s="235"/>
      <c r="D110" s="200">
        <v>434612.4</v>
      </c>
      <c r="E110" s="132"/>
      <c r="F110" s="133"/>
      <c r="G110" s="134"/>
    </row>
    <row r="111" spans="1:7" ht="17.25" customHeight="1">
      <c r="A111" s="267" t="s">
        <v>73</v>
      </c>
      <c r="B111" s="208" t="s">
        <v>326</v>
      </c>
      <c r="C111" s="235" t="s">
        <v>74</v>
      </c>
      <c r="D111" s="200">
        <v>434612.4</v>
      </c>
      <c r="E111" s="132"/>
      <c r="F111" s="133"/>
      <c r="G111" s="134"/>
    </row>
    <row r="112" spans="1:7" ht="16.5" customHeight="1">
      <c r="A112" s="267" t="s">
        <v>327</v>
      </c>
      <c r="B112" s="208" t="s">
        <v>328</v>
      </c>
      <c r="C112" s="235"/>
      <c r="D112" s="200">
        <v>434612.4</v>
      </c>
      <c r="E112" s="132"/>
      <c r="F112" s="133"/>
      <c r="G112" s="134"/>
    </row>
    <row r="113" spans="1:7" ht="32.25" customHeight="1">
      <c r="A113" s="267" t="s">
        <v>335</v>
      </c>
      <c r="B113" s="208" t="s">
        <v>330</v>
      </c>
      <c r="C113" s="235"/>
      <c r="D113" s="200">
        <f>D114</f>
        <v>1000</v>
      </c>
      <c r="E113" s="132"/>
      <c r="F113" s="133"/>
      <c r="G113" s="134"/>
    </row>
    <row r="114" spans="1:7" ht="30" customHeight="1">
      <c r="A114" s="267" t="s">
        <v>331</v>
      </c>
      <c r="B114" s="208" t="s">
        <v>330</v>
      </c>
      <c r="C114" s="235" t="s">
        <v>332</v>
      </c>
      <c r="D114" s="200">
        <v>1000</v>
      </c>
      <c r="E114" s="132"/>
      <c r="F114" s="133"/>
      <c r="G114" s="134"/>
    </row>
    <row r="115" spans="1:7" ht="64.5" customHeight="1">
      <c r="A115" s="267" t="s">
        <v>317</v>
      </c>
      <c r="B115" s="208" t="s">
        <v>333</v>
      </c>
      <c r="C115" s="235"/>
      <c r="D115" s="272">
        <f>D116</f>
        <v>46420</v>
      </c>
      <c r="E115" s="132"/>
      <c r="F115" s="133"/>
      <c r="G115" s="134"/>
    </row>
    <row r="116" spans="1:7" ht="17.25" customHeight="1">
      <c r="A116" s="267" t="s">
        <v>84</v>
      </c>
      <c r="B116" s="208" t="s">
        <v>333</v>
      </c>
      <c r="C116" s="235" t="s">
        <v>82</v>
      </c>
      <c r="D116" s="200">
        <v>46420</v>
      </c>
      <c r="E116" s="132"/>
      <c r="F116" s="133"/>
      <c r="G116" s="134"/>
    </row>
    <row r="117" spans="1:7" ht="49.5">
      <c r="A117" s="254" t="s">
        <v>175</v>
      </c>
      <c r="B117" s="252" t="s">
        <v>176</v>
      </c>
      <c r="C117" s="237"/>
      <c r="D117" s="199">
        <f>D118+D121+D128+D131</f>
        <v>6806828.6400000006</v>
      </c>
      <c r="E117" s="88" t="e">
        <f>#REF!+E118+#REF!+#REF!+E121+#REF!</f>
        <v>#REF!</v>
      </c>
      <c r="F117" s="87" t="e">
        <f>#REF!+F118+#REF!+#REF!+F121+#REF!</f>
        <v>#REF!</v>
      </c>
    </row>
    <row r="118" spans="1:7" s="77" customFormat="1">
      <c r="A118" s="254" t="s">
        <v>64</v>
      </c>
      <c r="B118" s="209" t="s">
        <v>177</v>
      </c>
      <c r="C118" s="238"/>
      <c r="D118" s="199">
        <f t="shared" ref="D118:F119" si="4">D119</f>
        <v>540067.49</v>
      </c>
      <c r="E118" s="90">
        <f t="shared" si="4"/>
        <v>1553000</v>
      </c>
      <c r="F118" s="89">
        <f t="shared" si="4"/>
        <v>1553000</v>
      </c>
    </row>
    <row r="119" spans="1:7">
      <c r="A119" s="257" t="s">
        <v>19</v>
      </c>
      <c r="B119" s="210" t="s">
        <v>178</v>
      </c>
      <c r="C119" s="234"/>
      <c r="D119" s="200">
        <f t="shared" si="4"/>
        <v>540067.49</v>
      </c>
      <c r="E119" s="92">
        <f t="shared" si="4"/>
        <v>1553000</v>
      </c>
      <c r="F119" s="91">
        <f t="shared" si="4"/>
        <v>1553000</v>
      </c>
    </row>
    <row r="120" spans="1:7" ht="33">
      <c r="A120" s="257" t="s">
        <v>56</v>
      </c>
      <c r="B120" s="210" t="s">
        <v>178</v>
      </c>
      <c r="C120" s="234" t="s">
        <v>57</v>
      </c>
      <c r="D120" s="200">
        <v>540067.49</v>
      </c>
      <c r="E120" s="92">
        <f>'[1]Ведом. 2016'!H45</f>
        <v>1553000</v>
      </c>
      <c r="F120" s="91">
        <f>'[1]Ведом. 2016'!I45</f>
        <v>1553000</v>
      </c>
    </row>
    <row r="121" spans="1:7" s="95" customFormat="1" ht="16.5" customHeight="1">
      <c r="A121" s="254" t="s">
        <v>66</v>
      </c>
      <c r="B121" s="209" t="s">
        <v>179</v>
      </c>
      <c r="C121" s="238"/>
      <c r="D121" s="201">
        <f>D122+D127</f>
        <v>2293344.6799999997</v>
      </c>
      <c r="E121" s="94">
        <f>E122</f>
        <v>19005100</v>
      </c>
      <c r="F121" s="93">
        <f>F122</f>
        <v>19005100</v>
      </c>
    </row>
    <row r="122" spans="1:7">
      <c r="A122" s="257" t="s">
        <v>58</v>
      </c>
      <c r="B122" s="210" t="s">
        <v>180</v>
      </c>
      <c r="C122" s="234"/>
      <c r="D122" s="200">
        <f>D123+D124+D125</f>
        <v>2292344.6799999997</v>
      </c>
      <c r="E122" s="202">
        <f>E123+E124+E125</f>
        <v>19005100</v>
      </c>
      <c r="F122" s="91">
        <f>F123+F124+F125</f>
        <v>19005100</v>
      </c>
    </row>
    <row r="123" spans="1:7" ht="33">
      <c r="A123" s="257" t="s">
        <v>56</v>
      </c>
      <c r="B123" s="210" t="s">
        <v>180</v>
      </c>
      <c r="C123" s="234" t="s">
        <v>57</v>
      </c>
      <c r="D123" s="200">
        <v>956205.46</v>
      </c>
      <c r="E123" s="92">
        <f>'[1]Ведом. 2016'!H50</f>
        <v>13805500</v>
      </c>
      <c r="F123" s="91">
        <f>'[1]Ведом. 2016'!I50</f>
        <v>13805500</v>
      </c>
    </row>
    <row r="124" spans="1:7" ht="33">
      <c r="A124" s="269" t="s">
        <v>59</v>
      </c>
      <c r="B124" s="210" t="s">
        <v>180</v>
      </c>
      <c r="C124" s="234" t="s">
        <v>60</v>
      </c>
      <c r="D124" s="200">
        <v>981139.22</v>
      </c>
      <c r="E124" s="92">
        <f>'[1]Ведом. 2016'!H51</f>
        <v>5116600</v>
      </c>
      <c r="F124" s="91">
        <f>'[1]Ведом. 2016'!I51</f>
        <v>5116600</v>
      </c>
    </row>
    <row r="125" spans="1:7">
      <c r="A125" s="270" t="s">
        <v>61</v>
      </c>
      <c r="B125" s="210" t="s">
        <v>180</v>
      </c>
      <c r="C125" s="234" t="s">
        <v>62</v>
      </c>
      <c r="D125" s="200">
        <v>355000</v>
      </c>
      <c r="E125" s="92">
        <f>'[1]Ведом. 2016'!H53</f>
        <v>83000</v>
      </c>
      <c r="F125" s="91">
        <f>'[1]Ведом. 2016'!I53</f>
        <v>83000</v>
      </c>
    </row>
    <row r="126" spans="1:7" ht="49.5">
      <c r="A126" s="216" t="s">
        <v>316</v>
      </c>
      <c r="B126" s="210" t="s">
        <v>294</v>
      </c>
      <c r="C126" s="239"/>
      <c r="D126" s="200">
        <v>1000</v>
      </c>
      <c r="E126" s="92"/>
      <c r="F126" s="91"/>
    </row>
    <row r="127" spans="1:7" ht="33">
      <c r="A127" s="216" t="s">
        <v>59</v>
      </c>
      <c r="B127" s="210" t="s">
        <v>294</v>
      </c>
      <c r="C127" s="239" t="s">
        <v>60</v>
      </c>
      <c r="D127" s="200">
        <v>1000</v>
      </c>
      <c r="E127" s="92"/>
      <c r="F127" s="91"/>
    </row>
    <row r="128" spans="1:7" s="77" customFormat="1">
      <c r="A128" s="217" t="s">
        <v>181</v>
      </c>
      <c r="B128" s="209" t="s">
        <v>182</v>
      </c>
      <c r="C128" s="240"/>
      <c r="D128" s="199">
        <f>D129</f>
        <v>30000</v>
      </c>
      <c r="E128" s="90"/>
      <c r="F128" s="89"/>
    </row>
    <row r="129" spans="1:6" ht="49.5">
      <c r="A129" s="218" t="s">
        <v>70</v>
      </c>
      <c r="B129" s="210" t="s">
        <v>183</v>
      </c>
      <c r="C129" s="239"/>
      <c r="D129" s="200">
        <f>D130</f>
        <v>30000</v>
      </c>
      <c r="E129" s="92"/>
      <c r="F129" s="91"/>
    </row>
    <row r="130" spans="1:6">
      <c r="A130" s="213" t="s">
        <v>67</v>
      </c>
      <c r="B130" s="210" t="s">
        <v>183</v>
      </c>
      <c r="C130" s="239" t="s">
        <v>68</v>
      </c>
      <c r="D130" s="200">
        <v>30000</v>
      </c>
      <c r="E130" s="92"/>
      <c r="F130" s="91"/>
    </row>
    <row r="131" spans="1:6" s="77" customFormat="1">
      <c r="A131" s="214" t="s">
        <v>47</v>
      </c>
      <c r="B131" s="209" t="s">
        <v>184</v>
      </c>
      <c r="C131" s="241"/>
      <c r="D131" s="199">
        <f>D132+D134+D137</f>
        <v>3943416.47</v>
      </c>
      <c r="E131" s="90" t="e">
        <f>E132+#REF!+#REF!</f>
        <v>#REF!</v>
      </c>
      <c r="F131" s="89" t="e">
        <f>F132+#REF!+#REF!</f>
        <v>#REF!</v>
      </c>
    </row>
    <row r="132" spans="1:6" ht="49.5">
      <c r="A132" s="215" t="s">
        <v>75</v>
      </c>
      <c r="B132" s="210" t="s">
        <v>185</v>
      </c>
      <c r="C132" s="242"/>
      <c r="D132" s="200">
        <f>D133</f>
        <v>2747340.83</v>
      </c>
      <c r="E132" s="92">
        <f>E133</f>
        <v>30000</v>
      </c>
      <c r="F132" s="91">
        <f>F133</f>
        <v>30000</v>
      </c>
    </row>
    <row r="133" spans="1:6" ht="33">
      <c r="A133" s="215" t="s">
        <v>56</v>
      </c>
      <c r="B133" s="210" t="s">
        <v>185</v>
      </c>
      <c r="C133" s="243" t="s">
        <v>57</v>
      </c>
      <c r="D133" s="200">
        <v>2747340.83</v>
      </c>
      <c r="E133" s="92">
        <f>'[1]Ведом. 2016'!H194</f>
        <v>30000</v>
      </c>
      <c r="F133" s="91">
        <f>'[1]Ведом. 2016'!I194</f>
        <v>30000</v>
      </c>
    </row>
    <row r="134" spans="1:6" ht="33">
      <c r="A134" s="215" t="s">
        <v>56</v>
      </c>
      <c r="B134" s="211" t="s">
        <v>186</v>
      </c>
      <c r="C134" s="100"/>
      <c r="D134" s="229">
        <f>D135+D136</f>
        <v>344800</v>
      </c>
      <c r="E134" s="92"/>
      <c r="F134" s="91"/>
    </row>
    <row r="135" spans="1:6" ht="33">
      <c r="A135" s="215" t="s">
        <v>56</v>
      </c>
      <c r="B135" s="211" t="s">
        <v>186</v>
      </c>
      <c r="C135" s="100" t="s">
        <v>57</v>
      </c>
      <c r="D135" s="229">
        <v>318800</v>
      </c>
      <c r="E135" s="92"/>
      <c r="F135" s="91"/>
    </row>
    <row r="136" spans="1:6" ht="32.25" customHeight="1">
      <c r="A136" s="326" t="s">
        <v>59</v>
      </c>
      <c r="B136" s="211" t="s">
        <v>186</v>
      </c>
      <c r="C136" s="100" t="s">
        <v>60</v>
      </c>
      <c r="D136" s="229">
        <v>26000</v>
      </c>
      <c r="E136" s="92"/>
      <c r="F136" s="91"/>
    </row>
    <row r="137" spans="1:6" ht="82.5">
      <c r="A137" s="326" t="s">
        <v>453</v>
      </c>
      <c r="B137" s="211" t="s">
        <v>458</v>
      </c>
      <c r="C137" s="100"/>
      <c r="D137" s="229">
        <f>D138</f>
        <v>851275.64</v>
      </c>
      <c r="E137" s="92"/>
      <c r="F137" s="91"/>
    </row>
    <row r="138" spans="1:6" ht="17.25" thickBot="1">
      <c r="A138" s="326" t="s">
        <v>455</v>
      </c>
      <c r="B138" s="211" t="s">
        <v>458</v>
      </c>
      <c r="C138" s="100" t="s">
        <v>456</v>
      </c>
      <c r="D138" s="229">
        <v>851275.64</v>
      </c>
      <c r="E138" s="92"/>
      <c r="F138" s="91"/>
    </row>
    <row r="139" spans="1:6" s="77" customFormat="1" ht="17.25" thickBot="1">
      <c r="A139" s="130" t="s">
        <v>187</v>
      </c>
      <c r="B139" s="122"/>
      <c r="C139" s="123"/>
      <c r="D139" s="124">
        <f>D26+D117</f>
        <v>13696225.240000002</v>
      </c>
      <c r="E139" s="223" t="e">
        <f>E26+E117</f>
        <v>#REF!</v>
      </c>
      <c r="F139" s="96" t="e">
        <f>F26+F117</f>
        <v>#REF!</v>
      </c>
    </row>
    <row r="140" spans="1:6">
      <c r="E140" s="74" t="e">
        <f>'[1]Ведом. 2016'!H768-'МЦП По ЦСР 2026'!E139</f>
        <v>#REF!</v>
      </c>
      <c r="F140" s="74" t="e">
        <f>'[1]Ведом. 2016'!I768-'МЦП По ЦСР 2026'!F139</f>
        <v>#REF!</v>
      </c>
    </row>
  </sheetData>
  <mergeCells count="21">
    <mergeCell ref="A7:F7"/>
    <mergeCell ref="B1:D1"/>
    <mergeCell ref="B8:D8"/>
    <mergeCell ref="B2:D2"/>
    <mergeCell ref="B3:D3"/>
    <mergeCell ref="B4:D4"/>
    <mergeCell ref="A5:F5"/>
    <mergeCell ref="A6:F6"/>
    <mergeCell ref="A23:D23"/>
    <mergeCell ref="A19:D19"/>
    <mergeCell ref="A20:D20"/>
    <mergeCell ref="A21:D21"/>
    <mergeCell ref="A22:D22"/>
    <mergeCell ref="B10:D10"/>
    <mergeCell ref="B11:D11"/>
    <mergeCell ref="B13:D13"/>
    <mergeCell ref="B17:D17"/>
    <mergeCell ref="B12:D12"/>
    <mergeCell ref="A14:F14"/>
    <mergeCell ref="A15:F15"/>
    <mergeCell ref="A16:F16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источники2026</vt:lpstr>
      <vt:lpstr>доходы2026</vt:lpstr>
      <vt:lpstr>ведомственная2026</vt:lpstr>
      <vt:lpstr>функциональн. 2026</vt:lpstr>
      <vt:lpstr>МЦП По ЦСР 2026</vt:lpstr>
      <vt:lpstr>ведомственная2026!Область_печати</vt:lpstr>
      <vt:lpstr>'МЦП По ЦСР 2026'!Область_печати</vt:lpstr>
      <vt:lpstr>'функциональн. 2026'!Область_печати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2026-02-17T03:17:34Z</cp:lastPrinted>
  <dcterms:created xsi:type="dcterms:W3CDTF">1996-10-08T23:32:33Z</dcterms:created>
  <dcterms:modified xsi:type="dcterms:W3CDTF">2026-02-17T03:34:20Z</dcterms:modified>
</cp:coreProperties>
</file>